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las\Documents\Kostnadsfördelingar\2022\"/>
    </mc:Choice>
  </mc:AlternateContent>
  <xr:revisionPtr revIDLastSave="0" documentId="13_ncr:1_{2BCCA32E-0B2E-42D6-B975-7A0415ECAA7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KF steg 2 P18" sheetId="4" r:id="rId1"/>
    <sheet name="KF steg 2 F18" sheetId="1" r:id="rId2"/>
    <sheet name="KF steg 2 F16 " sheetId="11" r:id="rId3"/>
    <sheet name="KF steg 2 P16" sheetId="8" r:id="rId4"/>
    <sheet name="KF steg 2 P14" sheetId="15" r:id="rId5"/>
    <sheet name="KF steg 2 F14" sheetId="16" r:id="rId6"/>
  </sheets>
  <definedNames>
    <definedName name="_xlnm._FilterDatabase" localSheetId="5" hidden="1">'KF steg 2 F14'!$A$3:$J$89</definedName>
    <definedName name="_xlnm._FilterDatabase" localSheetId="2" hidden="1">'KF steg 2 F16 '!$A$3:$J$48</definedName>
    <definedName name="_xlnm._FilterDatabase" localSheetId="1" hidden="1">'KF steg 2 F18'!$A$3:$J$36</definedName>
    <definedName name="_xlnm._FilterDatabase" localSheetId="4" hidden="1">'KF steg 2 P14'!$A$3:$J$85</definedName>
    <definedName name="_xlnm._FilterDatabase" localSheetId="3" hidden="1">'KF steg 2 P16'!$A$3:$J$43</definedName>
    <definedName name="_xlnm._FilterDatabase" localSheetId="0" hidden="1">'KF steg 2 P18'!$A$3:$J$38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H9" i="8"/>
  <c r="F9" i="16"/>
  <c r="F8" i="8"/>
  <c r="F8" i="16"/>
  <c r="F32" i="16"/>
  <c r="F5" i="11"/>
  <c r="F38" i="16"/>
  <c r="F35" i="16"/>
  <c r="F33" i="16"/>
  <c r="F26" i="16"/>
  <c r="F10" i="16"/>
  <c r="F7" i="16"/>
  <c r="F30" i="15"/>
  <c r="F23" i="11"/>
  <c r="F9" i="11"/>
  <c r="F7" i="11"/>
  <c r="H25" i="15" l="1"/>
  <c r="H26" i="15" s="1"/>
  <c r="H27" i="15" s="1"/>
  <c r="H28" i="15" s="1"/>
  <c r="H29" i="15" s="1"/>
  <c r="H30" i="15" s="1"/>
  <c r="H31" i="15" s="1"/>
  <c r="H32" i="15" s="1"/>
  <c r="H33" i="15" s="1"/>
  <c r="H34" i="15" s="1"/>
  <c r="H15" i="16"/>
  <c r="H16" i="16" s="1"/>
  <c r="H17" i="16" s="1"/>
  <c r="H18" i="16" s="1"/>
  <c r="H19" i="16" s="1"/>
  <c r="H20" i="16" s="1"/>
  <c r="H21" i="16" s="1"/>
  <c r="H22" i="16" s="1"/>
  <c r="H23" i="16" s="1"/>
  <c r="H24" i="16" s="1"/>
  <c r="H25" i="16"/>
  <c r="H26" i="16" s="1"/>
  <c r="H27" i="16" s="1"/>
  <c r="H28" i="16" s="1"/>
  <c r="H29" i="16" s="1"/>
  <c r="H30" i="16" s="1"/>
  <c r="H31" i="16" s="1"/>
  <c r="H32" i="16" s="1"/>
  <c r="H33" i="16" s="1"/>
  <c r="H34" i="16" s="1"/>
  <c r="H35" i="16" s="1"/>
  <c r="H36" i="16" s="1"/>
  <c r="H37" i="16"/>
  <c r="H38" i="16" s="1"/>
  <c r="H39" i="16" s="1"/>
  <c r="H40" i="16" s="1"/>
  <c r="H41" i="16" s="1"/>
  <c r="H42" i="16" s="1"/>
  <c r="H43" i="16" s="1"/>
  <c r="H44" i="16" s="1"/>
  <c r="H45" i="16" s="1"/>
  <c r="H46" i="16" s="1"/>
  <c r="H47" i="16"/>
  <c r="H48" i="16" s="1"/>
  <c r="H49" i="16" s="1"/>
  <c r="H50" i="16" s="1"/>
  <c r="H51" i="16" s="1"/>
  <c r="H52" i="16" s="1"/>
  <c r="H53" i="16" s="1"/>
  <c r="H54" i="16" s="1"/>
  <c r="H55" i="16" s="1"/>
  <c r="H56" i="16" s="1"/>
  <c r="H57" i="16" s="1"/>
  <c r="H58" i="16" s="1"/>
  <c r="H59" i="16"/>
  <c r="H60" i="16" s="1"/>
  <c r="H61" i="16" s="1"/>
  <c r="H62" i="16" s="1"/>
  <c r="H63" i="16" s="1"/>
  <c r="H64" i="16" s="1"/>
  <c r="H65" i="16" s="1"/>
  <c r="H66" i="16" s="1"/>
  <c r="H67" i="16" s="1"/>
  <c r="H68" i="16" s="1"/>
  <c r="H69" i="16" s="1"/>
  <c r="H70" i="16" s="1"/>
  <c r="H71" i="16"/>
  <c r="H72" i="16" s="1"/>
  <c r="H73" i="16" s="1"/>
  <c r="H74" i="16" s="1"/>
  <c r="H75" i="16" s="1"/>
  <c r="H76" i="16" s="1"/>
  <c r="H77" i="16" s="1"/>
  <c r="H78" i="16" s="1"/>
  <c r="H79" i="16" s="1"/>
  <c r="H80" i="16" s="1"/>
  <c r="H81" i="16" s="1"/>
  <c r="H82" i="16" s="1"/>
  <c r="H83" i="16" s="1"/>
  <c r="H84" i="16"/>
  <c r="H85" i="16" s="1"/>
  <c r="H86" i="16" s="1"/>
  <c r="H87" i="16" s="1"/>
  <c r="H88" i="16" s="1"/>
  <c r="H89" i="16" s="1"/>
  <c r="H90" i="16" s="1"/>
  <c r="H91" i="16" s="1"/>
  <c r="H92" i="16" s="1"/>
  <c r="H93" i="16" s="1"/>
  <c r="H94" i="16" s="1"/>
  <c r="H95" i="16" s="1"/>
  <c r="H96" i="16" s="1"/>
  <c r="H108" i="16"/>
  <c r="H109" i="16"/>
  <c r="H110" i="16" s="1"/>
  <c r="H111" i="16" s="1"/>
  <c r="H112" i="16" s="1"/>
  <c r="H113" i="16" s="1"/>
  <c r="H114" i="16" s="1"/>
  <c r="H115" i="16" s="1"/>
  <c r="H116" i="16" s="1"/>
  <c r="H117" i="16" s="1"/>
  <c r="H118" i="16" s="1"/>
  <c r="H119" i="16" s="1"/>
  <c r="H120" i="16" s="1"/>
  <c r="H97" i="16"/>
  <c r="H98" i="16" s="1"/>
  <c r="H99" i="16" s="1"/>
  <c r="H100" i="16" s="1"/>
  <c r="H101" i="16" s="1"/>
  <c r="H102" i="16" s="1"/>
  <c r="H103" i="16" s="1"/>
  <c r="H104" i="16" s="1"/>
  <c r="H105" i="16" s="1"/>
  <c r="H106" i="16" s="1"/>
  <c r="H107" i="16" s="1"/>
  <c r="H4" i="16"/>
  <c r="F7" i="8"/>
  <c r="H40" i="11"/>
  <c r="H41" i="11" s="1"/>
  <c r="H42" i="11" s="1"/>
  <c r="H43" i="11" s="1"/>
  <c r="H36" i="11"/>
  <c r="H37" i="11" s="1"/>
  <c r="H38" i="11" s="1"/>
  <c r="H39" i="11" s="1"/>
  <c r="H22" i="11"/>
  <c r="H23" i="11" s="1"/>
  <c r="H24" i="11" s="1"/>
  <c r="H25" i="11" s="1"/>
  <c r="H18" i="11"/>
  <c r="H4" i="11"/>
  <c r="F43" i="16"/>
  <c r="F42" i="16"/>
  <c r="F49" i="16"/>
  <c r="F25" i="15"/>
  <c r="F5" i="8"/>
  <c r="H41" i="8"/>
  <c r="H42" i="8" s="1"/>
  <c r="H43" i="8" s="1"/>
  <c r="H40" i="8"/>
  <c r="H36" i="8"/>
  <c r="H37" i="8" s="1"/>
  <c r="H38" i="8" s="1"/>
  <c r="H39" i="8" s="1"/>
  <c r="H31" i="8"/>
  <c r="H32" i="8" s="1"/>
  <c r="H33" i="8" s="1"/>
  <c r="H34" i="8" s="1"/>
  <c r="H35" i="8" s="1"/>
  <c r="H27" i="8"/>
  <c r="H28" i="8" s="1"/>
  <c r="H29" i="8" s="1"/>
  <c r="H30" i="8" s="1"/>
  <c r="H13" i="8"/>
  <c r="H14" i="8" s="1"/>
  <c r="H15" i="8" s="1"/>
  <c r="H16" i="8" s="1"/>
  <c r="H10" i="8"/>
  <c r="H22" i="8"/>
  <c r="H23" i="8" s="1"/>
  <c r="H24" i="8" s="1"/>
  <c r="H25" i="8" s="1"/>
  <c r="H26" i="8" s="1"/>
  <c r="H17" i="8"/>
  <c r="H18" i="8" s="1"/>
  <c r="H19" i="8" s="1"/>
  <c r="H20" i="8" s="1"/>
  <c r="H21" i="8" s="1"/>
  <c r="H4" i="8"/>
  <c r="H5" i="8" s="1"/>
  <c r="H6" i="8" s="1"/>
  <c r="H7" i="8" s="1"/>
  <c r="H8" i="8" s="1"/>
  <c r="F26" i="8"/>
  <c r="H13" i="4"/>
  <c r="H79" i="15"/>
  <c r="H80" i="15" s="1"/>
  <c r="H81" i="15" s="1"/>
  <c r="H82" i="15" s="1"/>
  <c r="H83" i="15" s="1"/>
  <c r="H84" i="15" s="1"/>
  <c r="H85" i="15" s="1"/>
  <c r="H86" i="15" s="1"/>
  <c r="H87" i="15" s="1"/>
  <c r="H88" i="15" s="1"/>
  <c r="H89" i="15" s="1"/>
  <c r="H90" i="15" s="1"/>
  <c r="H68" i="15"/>
  <c r="H69" i="15" s="1"/>
  <c r="H70" i="15" s="1"/>
  <c r="H71" i="15" s="1"/>
  <c r="H72" i="15" s="1"/>
  <c r="H73" i="15" s="1"/>
  <c r="H74" i="15" s="1"/>
  <c r="H75" i="15" s="1"/>
  <c r="H76" i="15" s="1"/>
  <c r="H77" i="15" s="1"/>
  <c r="H78" i="15" s="1"/>
  <c r="H58" i="15"/>
  <c r="H59" i="15" s="1"/>
  <c r="H60" i="15" s="1"/>
  <c r="H61" i="15" s="1"/>
  <c r="H62" i="15" s="1"/>
  <c r="H63" i="15" s="1"/>
  <c r="H64" i="15" s="1"/>
  <c r="H65" i="15" s="1"/>
  <c r="H66" i="15" s="1"/>
  <c r="H67" i="15" s="1"/>
  <c r="H46" i="15"/>
  <c r="H47" i="15" s="1"/>
  <c r="H48" i="15" s="1"/>
  <c r="H49" i="15" s="1"/>
  <c r="H50" i="15" s="1"/>
  <c r="H51" i="15" s="1"/>
  <c r="H52" i="15" s="1"/>
  <c r="H53" i="15" s="1"/>
  <c r="H54" i="15" s="1"/>
  <c r="H55" i="15" s="1"/>
  <c r="H56" i="15" s="1"/>
  <c r="H57" i="15" s="1"/>
  <c r="H35" i="15"/>
  <c r="H36" i="15" s="1"/>
  <c r="H37" i="15" s="1"/>
  <c r="H38" i="15" s="1"/>
  <c r="H39" i="15" s="1"/>
  <c r="H40" i="15" s="1"/>
  <c r="H41" i="15" s="1"/>
  <c r="H42" i="15" s="1"/>
  <c r="H43" i="15" s="1"/>
  <c r="H44" i="15" s="1"/>
  <c r="H45" i="15" s="1"/>
  <c r="H13" i="15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4" i="15"/>
  <c r="F11" i="11"/>
  <c r="F6" i="11"/>
  <c r="H32" i="11"/>
  <c r="H33" i="11" s="1"/>
  <c r="H34" i="11" s="1"/>
  <c r="H35" i="11" s="1"/>
  <c r="H27" i="11"/>
  <c r="H28" i="11" s="1"/>
  <c r="H29" i="11" s="1"/>
  <c r="H30" i="11" s="1"/>
  <c r="F22" i="11"/>
  <c r="H44" i="11"/>
  <c r="H45" i="11" s="1"/>
  <c r="H46" i="11" s="1"/>
  <c r="H47" i="11" s="1"/>
  <c r="H48" i="11" s="1"/>
  <c r="H31" i="11"/>
  <c r="H26" i="11"/>
  <c r="H19" i="11"/>
  <c r="H20" i="11" s="1"/>
  <c r="H21" i="11" s="1"/>
  <c r="H13" i="11"/>
  <c r="H14" i="11" s="1"/>
  <c r="H15" i="11" s="1"/>
  <c r="H16" i="11" s="1"/>
  <c r="H17" i="11" s="1"/>
  <c r="H8" i="11"/>
  <c r="H9" i="11" s="1"/>
  <c r="H10" i="11" s="1"/>
  <c r="H11" i="11" s="1"/>
  <c r="H12" i="11" s="1"/>
  <c r="H32" i="1"/>
  <c r="H33" i="1" s="1"/>
  <c r="H34" i="1" s="1"/>
  <c r="H29" i="1"/>
  <c r="H30" i="1" s="1"/>
  <c r="H31" i="1" s="1"/>
  <c r="H26" i="1"/>
  <c r="H27" i="1" s="1"/>
  <c r="H28" i="1" s="1"/>
  <c r="H23" i="1"/>
  <c r="H24" i="1" s="1"/>
  <c r="H25" i="1" s="1"/>
  <c r="H20" i="1"/>
  <c r="H21" i="1" s="1"/>
  <c r="H22" i="1" s="1"/>
  <c r="H14" i="1"/>
  <c r="H15" i="1" s="1"/>
  <c r="H16" i="1" s="1"/>
  <c r="H17" i="1" s="1"/>
  <c r="H18" i="1" s="1"/>
  <c r="H19" i="1" s="1"/>
  <c r="H10" i="1"/>
  <c r="H11" i="1" s="1"/>
  <c r="H12" i="1" s="1"/>
  <c r="H13" i="1" s="1"/>
  <c r="H7" i="1"/>
  <c r="H8" i="1" s="1"/>
  <c r="H9" i="1" s="1"/>
  <c r="H4" i="1"/>
  <c r="H5" i="1" s="1"/>
  <c r="H5" i="16" l="1"/>
  <c r="F19" i="1"/>
  <c r="F12" i="1"/>
  <c r="H32" i="4"/>
  <c r="H33" i="4" s="1"/>
  <c r="H34" i="4" s="1"/>
  <c r="H35" i="4" s="1"/>
  <c r="H36" i="4" s="1"/>
  <c r="H27" i="4"/>
  <c r="H28" i="4" s="1"/>
  <c r="H22" i="4"/>
  <c r="H18" i="4"/>
  <c r="H14" i="4"/>
  <c r="H15" i="4" s="1"/>
  <c r="H16" i="4" s="1"/>
  <c r="H17" i="4" s="1"/>
  <c r="H4" i="4"/>
  <c r="H5" i="4" s="1"/>
  <c r="H6" i="4" s="1"/>
  <c r="H7" i="4" s="1"/>
  <c r="H8" i="4" s="1"/>
  <c r="H9" i="4"/>
  <c r="H10" i="4" s="1"/>
  <c r="H11" i="4" s="1"/>
  <c r="H12" i="4" s="1"/>
  <c r="F19" i="4"/>
  <c r="F37" i="16" l="1"/>
  <c r="F39" i="16"/>
  <c r="F4" i="16"/>
  <c r="F107" i="16"/>
  <c r="F11" i="16"/>
  <c r="F12" i="16"/>
  <c r="F13" i="16"/>
  <c r="F6" i="16"/>
  <c r="F14" i="16"/>
  <c r="F20" i="16"/>
  <c r="F22" i="16"/>
  <c r="F16" i="16"/>
  <c r="F19" i="16"/>
  <c r="F21" i="16"/>
  <c r="F23" i="16"/>
  <c r="F15" i="16"/>
  <c r="F17" i="16"/>
  <c r="F18" i="16"/>
  <c r="F24" i="16"/>
  <c r="F29" i="16"/>
  <c r="F30" i="16"/>
  <c r="F34" i="16"/>
  <c r="F25" i="16"/>
  <c r="F27" i="16"/>
  <c r="F28" i="16"/>
  <c r="F31" i="16"/>
  <c r="F36" i="16"/>
  <c r="F40" i="16"/>
  <c r="F44" i="16"/>
  <c r="F45" i="16"/>
  <c r="F41" i="16"/>
  <c r="F46" i="16"/>
  <c r="F48" i="16"/>
  <c r="F51" i="16"/>
  <c r="F52" i="16"/>
  <c r="F53" i="16"/>
  <c r="F50" i="16"/>
  <c r="F55" i="16"/>
  <c r="F57" i="16"/>
  <c r="F58" i="16"/>
  <c r="F54" i="16"/>
  <c r="F47" i="16"/>
  <c r="F56" i="16"/>
  <c r="F61" i="16"/>
  <c r="F64" i="16"/>
  <c r="F69" i="16"/>
  <c r="F70" i="16"/>
  <c r="F59" i="16"/>
  <c r="F60" i="16"/>
  <c r="F63" i="16"/>
  <c r="F66" i="16"/>
  <c r="F62" i="16"/>
  <c r="F65" i="16"/>
  <c r="F67" i="16"/>
  <c r="F68" i="16"/>
  <c r="F72" i="16"/>
  <c r="F71" i="16"/>
  <c r="F76" i="16"/>
  <c r="F77" i="16"/>
  <c r="F80" i="16"/>
  <c r="F74" i="16"/>
  <c r="F78" i="16"/>
  <c r="F79" i="16"/>
  <c r="F81" i="16"/>
  <c r="F82" i="16"/>
  <c r="F73" i="16"/>
  <c r="F75" i="16"/>
  <c r="F83" i="16"/>
  <c r="F89" i="16"/>
  <c r="F94" i="16"/>
  <c r="F95" i="16"/>
  <c r="F96" i="16"/>
  <c r="F85" i="16"/>
  <c r="F87" i="16"/>
  <c r="F88" i="16"/>
  <c r="F91" i="16"/>
  <c r="F86" i="16"/>
  <c r="F92" i="16"/>
  <c r="F90" i="16"/>
  <c r="F93" i="16"/>
  <c r="F84" i="16"/>
  <c r="F98" i="16"/>
  <c r="F99" i="16"/>
  <c r="F103" i="16"/>
  <c r="F105" i="16"/>
  <c r="F100" i="16"/>
  <c r="F101" i="16"/>
  <c r="F102" i="16"/>
  <c r="F104" i="16"/>
  <c r="F106" i="16"/>
  <c r="F97" i="16"/>
  <c r="F110" i="16"/>
  <c r="F114" i="16"/>
  <c r="F113" i="16"/>
  <c r="F116" i="16"/>
  <c r="F109" i="16"/>
  <c r="F111" i="16"/>
  <c r="F112" i="16"/>
  <c r="F115" i="16"/>
  <c r="F117" i="16"/>
  <c r="F108" i="16"/>
  <c r="F118" i="16"/>
  <c r="F119" i="16"/>
  <c r="F120" i="16"/>
  <c r="F5" i="16"/>
  <c r="F18" i="15"/>
  <c r="F16" i="15"/>
  <c r="F15" i="15"/>
  <c r="F14" i="15"/>
  <c r="F27" i="15"/>
  <c r="F34" i="15"/>
  <c r="F36" i="15"/>
  <c r="F42" i="15"/>
  <c r="F43" i="15"/>
  <c r="F38" i="15"/>
  <c r="F39" i="15"/>
  <c r="F51" i="15"/>
  <c r="F53" i="15"/>
  <c r="F56" i="15"/>
  <c r="F48" i="15"/>
  <c r="F59" i="15"/>
  <c r="F60" i="15"/>
  <c r="F69" i="15"/>
  <c r="F70" i="15"/>
  <c r="F71" i="15"/>
  <c r="F85" i="15"/>
  <c r="F89" i="15"/>
  <c r="F83" i="15"/>
  <c r="F82" i="15"/>
  <c r="F4" i="8"/>
  <c r="H5" i="11"/>
  <c r="H6" i="11" s="1"/>
  <c r="H7" i="11" s="1"/>
  <c r="F30" i="8"/>
  <c r="F35" i="8"/>
  <c r="F18" i="8"/>
  <c r="F23" i="8"/>
  <c r="F33" i="8"/>
  <c r="F41" i="8"/>
  <c r="F28" i="8"/>
  <c r="F15" i="8"/>
  <c r="F11" i="8"/>
  <c r="F12" i="8"/>
  <c r="F43" i="11"/>
  <c r="F19" i="11"/>
  <c r="F28" i="11"/>
  <c r="F10" i="11"/>
  <c r="F14" i="11"/>
  <c r="F40" i="11"/>
  <c r="F39" i="11"/>
  <c r="F25" i="11"/>
  <c r="F12" i="11"/>
  <c r="F16" i="11"/>
  <c r="F21" i="11"/>
  <c r="F48" i="11"/>
  <c r="F15" i="11"/>
  <c r="F31" i="11"/>
  <c r="F4" i="11"/>
  <c r="F16" i="1"/>
  <c r="F28" i="1"/>
  <c r="F18" i="1"/>
  <c r="F15" i="1"/>
  <c r="F29" i="1"/>
  <c r="F33" i="1"/>
  <c r="F20" i="1"/>
  <c r="F14" i="1"/>
  <c r="F30" i="1"/>
  <c r="F23" i="1"/>
  <c r="F13" i="1"/>
  <c r="F7" i="1"/>
  <c r="F6" i="1"/>
  <c r="F24" i="1"/>
  <c r="F9" i="1"/>
  <c r="F26" i="1"/>
  <c r="F15" i="4"/>
  <c r="F11" i="4"/>
  <c r="F9" i="4"/>
  <c r="F29" i="4"/>
  <c r="F27" i="4"/>
  <c r="F18" i="4"/>
  <c r="F35" i="4"/>
  <c r="F23" i="4"/>
  <c r="F21" i="4"/>
  <c r="F33" i="4"/>
  <c r="F34" i="4"/>
  <c r="F7" i="4"/>
  <c r="F8" i="4"/>
  <c r="F24" i="4"/>
  <c r="F28" i="4"/>
  <c r="F14" i="4"/>
  <c r="F5" i="4"/>
  <c r="F25" i="4"/>
  <c r="F16" i="4"/>
  <c r="F12" i="4"/>
  <c r="F4" i="4"/>
  <c r="F6" i="4"/>
  <c r="F32" i="4"/>
  <c r="F22" i="4"/>
  <c r="F13" i="4"/>
  <c r="F17" i="4"/>
  <c r="F26" i="4"/>
  <c r="F22" i="15"/>
  <c r="F121" i="16" l="1"/>
  <c r="F87" i="15"/>
  <c r="F13" i="15"/>
  <c r="F68" i="15"/>
  <c r="F75" i="15"/>
  <c r="F84" i="15"/>
  <c r="F80" i="15"/>
  <c r="F37" i="15"/>
  <c r="F57" i="15"/>
  <c r="F79" i="15"/>
  <c r="F19" i="15"/>
  <c r="F40" i="15"/>
  <c r="F65" i="15"/>
  <c r="F62" i="15"/>
  <c r="F90" i="15"/>
  <c r="F32" i="15"/>
  <c r="F78" i="15"/>
  <c r="F29" i="15"/>
  <c r="F45" i="15"/>
  <c r="F76" i="15"/>
  <c r="F63" i="15"/>
  <c r="F47" i="15"/>
  <c r="F74" i="15"/>
  <c r="F64" i="15"/>
  <c r="F26" i="15"/>
  <c r="F81" i="15"/>
  <c r="F52" i="15"/>
  <c r="F50" i="15"/>
  <c r="F86" i="15"/>
  <c r="F58" i="15"/>
  <c r="F73" i="15"/>
  <c r="F88" i="15"/>
  <c r="F4" i="15"/>
  <c r="F49" i="15"/>
  <c r="F23" i="15"/>
  <c r="F61" i="15"/>
  <c r="F72" i="15"/>
  <c r="F12" i="15"/>
  <c r="F24" i="15"/>
  <c r="F10" i="15"/>
  <c r="F5" i="15"/>
  <c r="F55" i="15"/>
  <c r="F33" i="15"/>
  <c r="F8" i="15"/>
  <c r="F46" i="15"/>
  <c r="F77" i="15"/>
  <c r="F21" i="15"/>
  <c r="F9" i="15"/>
  <c r="F17" i="15"/>
  <c r="F44" i="15"/>
  <c r="F41" i="15"/>
  <c r="F28" i="15"/>
  <c r="F66" i="15"/>
  <c r="F31" i="15"/>
  <c r="F6" i="15"/>
  <c r="F11" i="15"/>
  <c r="F7" i="15"/>
  <c r="F54" i="15"/>
  <c r="F35" i="15"/>
  <c r="F20" i="15"/>
  <c r="F67" i="15"/>
  <c r="F91" i="15" l="1"/>
  <c r="F46" i="11"/>
  <c r="F32" i="11"/>
  <c r="F34" i="11"/>
  <c r="F41" i="11"/>
  <c r="F20" i="11"/>
  <c r="F37" i="11"/>
  <c r="F35" i="11"/>
  <c r="F42" i="11"/>
  <c r="F45" i="11"/>
  <c r="F44" i="11"/>
  <c r="F36" i="11"/>
  <c r="F47" i="11"/>
  <c r="F38" i="11"/>
  <c r="F29" i="11"/>
  <c r="F24" i="11"/>
  <c r="F33" i="11"/>
  <c r="F17" i="11"/>
  <c r="F18" i="11"/>
  <c r="F13" i="11"/>
  <c r="F27" i="11"/>
  <c r="F26" i="11"/>
  <c r="F8" i="11"/>
  <c r="F30" i="11"/>
  <c r="F49" i="11" l="1"/>
  <c r="F14" i="8"/>
  <c r="F31" i="8"/>
  <c r="F36" i="8"/>
  <c r="F40" i="8"/>
  <c r="F25" i="8"/>
  <c r="F29" i="8"/>
  <c r="F34" i="8"/>
  <c r="F38" i="8"/>
  <c r="F43" i="8"/>
  <c r="F20" i="8"/>
  <c r="F37" i="8"/>
  <c r="F39" i="8"/>
  <c r="F32" i="8"/>
  <c r="F6" i="8"/>
  <c r="F17" i="8"/>
  <c r="F22" i="8"/>
  <c r="F19" i="8"/>
  <c r="F27" i="8"/>
  <c r="F13" i="8"/>
  <c r="F42" i="8"/>
  <c r="F24" i="8"/>
  <c r="F21" i="8"/>
  <c r="F16" i="8"/>
  <c r="F9" i="8"/>
  <c r="F10" i="8"/>
  <c r="F44" i="8" l="1"/>
  <c r="F10" i="4"/>
  <c r="F36" i="4"/>
  <c r="F20" i="4"/>
  <c r="F31" i="4"/>
  <c r="F30" i="4"/>
  <c r="F37" i="4" l="1"/>
  <c r="F34" i="1"/>
  <c r="F21" i="1"/>
  <c r="F32" i="1" l="1"/>
  <c r="F17" i="1"/>
  <c r="F8" i="1"/>
  <c r="F25" i="1"/>
  <c r="F22" i="1"/>
  <c r="F27" i="1"/>
  <c r="F5" i="1"/>
  <c r="F31" i="1"/>
  <c r="F11" i="1"/>
  <c r="F10" i="1"/>
  <c r="F4" i="1"/>
  <c r="F35" i="1" l="1"/>
  <c r="H6" i="1" l="1"/>
  <c r="H29" i="4"/>
  <c r="H30" i="4" s="1"/>
  <c r="H31" i="4" s="1"/>
  <c r="H6" i="16" l="1"/>
  <c r="H19" i="4"/>
  <c r="H20" i="4" s="1"/>
  <c r="H21" i="4" s="1"/>
  <c r="H24" i="4"/>
  <c r="H23" i="4"/>
  <c r="H7" i="16" l="1"/>
  <c r="H8" i="16" s="1"/>
  <c r="H9" i="16" s="1"/>
  <c r="H10" i="16" s="1"/>
  <c r="H35" i="1"/>
  <c r="I35" i="1" s="1"/>
  <c r="I36" i="1" s="1"/>
  <c r="H25" i="4"/>
  <c r="H26" i="4" s="1"/>
  <c r="H37" i="4" l="1"/>
  <c r="I37" i="4" s="1"/>
  <c r="I38" i="4" s="1"/>
  <c r="I36" i="4" s="1"/>
  <c r="I10" i="1"/>
  <c r="I26" i="1"/>
  <c r="I5" i="1"/>
  <c r="I27" i="1"/>
  <c r="I32" i="1"/>
  <c r="I19" i="1"/>
  <c r="I9" i="1"/>
  <c r="I17" i="1"/>
  <c r="I23" i="1"/>
  <c r="I6" i="1"/>
  <c r="I25" i="1"/>
  <c r="I30" i="1"/>
  <c r="I22" i="1"/>
  <c r="I21" i="1"/>
  <c r="I4" i="1"/>
  <c r="I15" i="1"/>
  <c r="I13" i="1"/>
  <c r="I33" i="1"/>
  <c r="I29" i="1"/>
  <c r="I28" i="1"/>
  <c r="I34" i="1"/>
  <c r="I18" i="1"/>
  <c r="I20" i="1"/>
  <c r="I31" i="1"/>
  <c r="I11" i="1"/>
  <c r="I12" i="1"/>
  <c r="I24" i="1"/>
  <c r="I7" i="1"/>
  <c r="I8" i="1"/>
  <c r="I14" i="1"/>
  <c r="I16" i="1"/>
  <c r="I7" i="4" l="1"/>
  <c r="I35" i="4"/>
  <c r="I30" i="4"/>
  <c r="I17" i="4"/>
  <c r="I12" i="4"/>
  <c r="I28" i="4"/>
  <c r="I25" i="4"/>
  <c r="I22" i="4"/>
  <c r="I5" i="4"/>
  <c r="I8" i="4"/>
  <c r="I23" i="4"/>
  <c r="I20" i="4"/>
  <c r="I18" i="4"/>
  <c r="I26" i="4"/>
  <c r="I13" i="4"/>
  <c r="I24" i="4"/>
  <c r="I19" i="4"/>
  <c r="I10" i="4"/>
  <c r="I21" i="4"/>
  <c r="I29" i="4"/>
  <c r="I11" i="4"/>
  <c r="I27" i="4"/>
  <c r="I31" i="4"/>
  <c r="I6" i="4"/>
  <c r="I15" i="4"/>
  <c r="I16" i="4"/>
  <c r="I34" i="4"/>
  <c r="I14" i="4"/>
  <c r="I4" i="4"/>
  <c r="I33" i="4"/>
  <c r="I32" i="4"/>
  <c r="I9" i="4"/>
  <c r="H11" i="16"/>
  <c r="H49" i="11"/>
  <c r="H12" i="16" l="1"/>
  <c r="I49" i="11"/>
  <c r="I50" i="11" s="1"/>
  <c r="I22" i="11" s="1"/>
  <c r="H13" i="16" l="1"/>
  <c r="I23" i="11"/>
  <c r="I9" i="11"/>
  <c r="I26" i="11"/>
  <c r="I28" i="11"/>
  <c r="I4" i="11"/>
  <c r="I20" i="11"/>
  <c r="I24" i="11"/>
  <c r="I32" i="11"/>
  <c r="I25" i="11"/>
  <c r="I30" i="11"/>
  <c r="I46" i="11"/>
  <c r="I8" i="11"/>
  <c r="I41" i="11"/>
  <c r="I38" i="11"/>
  <c r="I44" i="11"/>
  <c r="I6" i="11"/>
  <c r="I12" i="11"/>
  <c r="I29" i="11"/>
  <c r="I40" i="11"/>
  <c r="I45" i="11"/>
  <c r="I48" i="11"/>
  <c r="I43" i="11"/>
  <c r="I13" i="11"/>
  <c r="I42" i="11"/>
  <c r="I21" i="11"/>
  <c r="I18" i="11"/>
  <c r="I11" i="11"/>
  <c r="I31" i="11"/>
  <c r="I5" i="11"/>
  <c r="I19" i="11"/>
  <c r="I39" i="11"/>
  <c r="I27" i="11"/>
  <c r="I7" i="11"/>
  <c r="I17" i="11"/>
  <c r="I10" i="11"/>
  <c r="I47" i="11"/>
  <c r="I14" i="11"/>
  <c r="I33" i="11"/>
  <c r="I34" i="11"/>
  <c r="I35" i="11"/>
  <c r="I15" i="11"/>
  <c r="I16" i="11"/>
  <c r="I37" i="11"/>
  <c r="I36" i="11"/>
  <c r="H5" i="15"/>
  <c r="H6" i="15" s="1"/>
  <c r="H7" i="15" s="1"/>
  <c r="H8" i="15" s="1"/>
  <c r="H9" i="15" s="1"/>
  <c r="H10" i="15" s="1"/>
  <c r="H11" i="15" s="1"/>
  <c r="H12" i="15" s="1"/>
  <c r="H14" i="16" l="1"/>
  <c r="H121" i="16" s="1"/>
  <c r="H91" i="15"/>
  <c r="I91" i="15" s="1"/>
  <c r="I92" i="15" s="1"/>
  <c r="I47" i="15" l="1"/>
  <c r="I50" i="15"/>
  <c r="I8" i="15"/>
  <c r="I88" i="15"/>
  <c r="I22" i="15"/>
  <c r="I55" i="15"/>
  <c r="I12" i="15"/>
  <c r="I66" i="15"/>
  <c r="I40" i="15"/>
  <c r="I43" i="15"/>
  <c r="I24" i="15"/>
  <c r="I44" i="15"/>
  <c r="I71" i="15"/>
  <c r="I46" i="15"/>
  <c r="I6" i="15"/>
  <c r="I14" i="15"/>
  <c r="I68" i="15"/>
  <c r="I4" i="15"/>
  <c r="I80" i="15"/>
  <c r="I73" i="15"/>
  <c r="I86" i="15"/>
  <c r="I38" i="15"/>
  <c r="I34" i="15"/>
  <c r="I78" i="15"/>
  <c r="I65" i="15"/>
  <c r="I32" i="15"/>
  <c r="I36" i="15"/>
  <c r="I70" i="15"/>
  <c r="I54" i="15"/>
  <c r="I53" i="15"/>
  <c r="I10" i="15"/>
  <c r="I42" i="15"/>
  <c r="I59" i="15"/>
  <c r="I90" i="15"/>
  <c r="I33" i="15"/>
  <c r="I17" i="15"/>
  <c r="I16" i="15"/>
  <c r="I72" i="15"/>
  <c r="I69" i="15"/>
  <c r="I74" i="15"/>
  <c r="I5" i="15"/>
  <c r="I39" i="15"/>
  <c r="I76" i="15"/>
  <c r="I37" i="15"/>
  <c r="I23" i="15"/>
  <c r="I82" i="15"/>
  <c r="I35" i="15"/>
  <c r="I61" i="15"/>
  <c r="I28" i="15"/>
  <c r="I15" i="15"/>
  <c r="I57" i="15"/>
  <c r="I51" i="15"/>
  <c r="I41" i="15"/>
  <c r="I60" i="15"/>
  <c r="I67" i="15"/>
  <c r="I26" i="15"/>
  <c r="I77" i="15"/>
  <c r="I45" i="15"/>
  <c r="I29" i="15"/>
  <c r="I48" i="15"/>
  <c r="I81" i="15"/>
  <c r="I7" i="15"/>
  <c r="I13" i="15"/>
  <c r="I84" i="15"/>
  <c r="I27" i="15"/>
  <c r="I56" i="15"/>
  <c r="I9" i="15"/>
  <c r="I58" i="15"/>
  <c r="I11" i="15"/>
  <c r="I87" i="15"/>
  <c r="I31" i="15"/>
  <c r="I85" i="15"/>
  <c r="I18" i="15"/>
  <c r="I49" i="15"/>
  <c r="I30" i="15"/>
  <c r="I25" i="15"/>
  <c r="I63" i="15"/>
  <c r="I89" i="15"/>
  <c r="I75" i="15"/>
  <c r="I62" i="15"/>
  <c r="I83" i="15"/>
  <c r="I64" i="15"/>
  <c r="I52" i="15"/>
  <c r="I79" i="15"/>
  <c r="I20" i="15"/>
  <c r="I19" i="15"/>
  <c r="I21" i="15"/>
  <c r="H44" i="8" l="1"/>
  <c r="I44" i="8" s="1"/>
  <c r="I45" i="8" s="1"/>
  <c r="I26" i="8" s="1"/>
  <c r="I34" i="8" l="1"/>
  <c r="I15" i="8"/>
  <c r="I28" i="8"/>
  <c r="I39" i="8"/>
  <c r="I23" i="8"/>
  <c r="I33" i="8"/>
  <c r="I40" i="8"/>
  <c r="I12" i="8"/>
  <c r="I19" i="8"/>
  <c r="I42" i="8"/>
  <c r="I5" i="8"/>
  <c r="I32" i="8"/>
  <c r="I10" i="8"/>
  <c r="I8" i="8"/>
  <c r="I21" i="8"/>
  <c r="I6" i="8"/>
  <c r="I22" i="8"/>
  <c r="I18" i="8"/>
  <c r="I20" i="8"/>
  <c r="I30" i="8"/>
  <c r="I4" i="8"/>
  <c r="I36" i="8"/>
  <c r="I25" i="8"/>
  <c r="I27" i="8"/>
  <c r="I16" i="8"/>
  <c r="I9" i="8"/>
  <c r="I14" i="8"/>
  <c r="I37" i="8"/>
  <c r="I31" i="8"/>
  <c r="I7" i="8"/>
  <c r="I41" i="8"/>
  <c r="I11" i="8"/>
  <c r="I35" i="8"/>
  <c r="I38" i="8"/>
  <c r="I29" i="8"/>
  <c r="I13" i="8"/>
  <c r="I43" i="8"/>
  <c r="I24" i="8"/>
  <c r="I17" i="8"/>
  <c r="I121" i="16" l="1"/>
  <c r="I122" i="16" l="1"/>
  <c r="I39" i="16" s="1"/>
  <c r="I45" i="16" l="1"/>
  <c r="I82" i="16"/>
  <c r="I9" i="16"/>
  <c r="I6" i="16"/>
  <c r="I76" i="16"/>
  <c r="I74" i="16"/>
  <c r="I18" i="16"/>
  <c r="I17" i="16"/>
  <c r="I51" i="16"/>
  <c r="I88" i="16"/>
  <c r="I52" i="16"/>
  <c r="I111" i="16"/>
  <c r="I15" i="16"/>
  <c r="I34" i="16"/>
  <c r="I107" i="16"/>
  <c r="I73" i="16"/>
  <c r="I100" i="16"/>
  <c r="I7" i="16"/>
  <c r="I115" i="16"/>
  <c r="I85" i="16"/>
  <c r="I104" i="16"/>
  <c r="I23" i="16"/>
  <c r="I25" i="16"/>
  <c r="I40" i="16"/>
  <c r="I87" i="16"/>
  <c r="I61" i="16"/>
  <c r="I89" i="16"/>
  <c r="I29" i="16"/>
  <c r="I8" i="16"/>
  <c r="I108" i="16"/>
  <c r="I81" i="16"/>
  <c r="I32" i="16"/>
  <c r="I48" i="16"/>
  <c r="I44" i="16"/>
  <c r="I106" i="16"/>
  <c r="I37" i="16"/>
  <c r="I101" i="16"/>
  <c r="I116" i="16"/>
  <c r="I47" i="16"/>
  <c r="I103" i="16"/>
  <c r="I53" i="16"/>
  <c r="I4" i="16"/>
  <c r="I62" i="16"/>
  <c r="I80" i="16"/>
  <c r="I59" i="16"/>
  <c r="I42" i="16"/>
  <c r="I66" i="16"/>
  <c r="I69" i="16"/>
  <c r="I65" i="16"/>
  <c r="I55" i="16"/>
  <c r="I60" i="16"/>
  <c r="I22" i="16"/>
  <c r="I31" i="16"/>
  <c r="I30" i="16"/>
  <c r="I72" i="16"/>
  <c r="I75" i="16"/>
  <c r="I86" i="16"/>
  <c r="I113" i="16"/>
  <c r="I94" i="16"/>
  <c r="I46" i="16"/>
  <c r="I90" i="16"/>
  <c r="I14" i="16"/>
  <c r="I78" i="16"/>
  <c r="I54" i="16"/>
  <c r="I20" i="16"/>
  <c r="I67" i="16"/>
  <c r="I68" i="16"/>
  <c r="I43" i="16"/>
  <c r="I71" i="16"/>
  <c r="I105" i="16"/>
  <c r="I92" i="16"/>
  <c r="I84" i="16"/>
  <c r="I63" i="16"/>
  <c r="I83" i="16"/>
  <c r="I13" i="16"/>
  <c r="I24" i="16"/>
  <c r="I102" i="16"/>
  <c r="I64" i="16"/>
  <c r="I98" i="16"/>
  <c r="I97" i="16"/>
  <c r="I28" i="16"/>
  <c r="I12" i="16"/>
  <c r="I21" i="16"/>
  <c r="I16" i="16"/>
  <c r="I19" i="16"/>
  <c r="I33" i="16"/>
  <c r="I110" i="16"/>
  <c r="I38" i="16"/>
  <c r="I27" i="16"/>
  <c r="I36" i="16"/>
  <c r="I35" i="16"/>
  <c r="I11" i="16"/>
  <c r="I120" i="16"/>
  <c r="I58" i="16"/>
  <c r="I41" i="16"/>
  <c r="I91" i="16"/>
  <c r="I112" i="16"/>
  <c r="I114" i="16"/>
  <c r="I93" i="16"/>
  <c r="I50" i="16"/>
  <c r="I109" i="16"/>
  <c r="I56" i="16"/>
  <c r="I79" i="16"/>
  <c r="I77" i="16"/>
  <c r="I10" i="16"/>
  <c r="I95" i="16"/>
  <c r="I119" i="16"/>
  <c r="I99" i="16"/>
  <c r="I70" i="16"/>
  <c r="I5" i="16"/>
  <c r="I96" i="16"/>
  <c r="I49" i="16"/>
  <c r="I57" i="16"/>
  <c r="I117" i="16"/>
  <c r="I118" i="16"/>
  <c r="I26" i="16"/>
</calcChain>
</file>

<file path=xl/sharedStrings.xml><?xml version="1.0" encoding="utf-8"?>
<sst xmlns="http://schemas.openxmlformats.org/spreadsheetml/2006/main" count="699" uniqueCount="345">
  <si>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</si>
  <si>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</si>
  <si>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</si>
  <si>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</si>
  <si>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</si>
  <si>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</si>
  <si>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</si>
  <si>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bidrag</t>
  </si>
  <si>
    <t>Avstånd tor</t>
  </si>
  <si>
    <t>Kostnad</t>
  </si>
  <si>
    <t>Total</t>
  </si>
  <si>
    <t>Per lag</t>
  </si>
  <si>
    <t>Tillgodo</t>
  </si>
  <si>
    <t>Kommentarer</t>
  </si>
  <si>
    <t>Skånela IF</t>
  </si>
  <si>
    <t>Hammarby IF HF</t>
  </si>
  <si>
    <t>Gökstens BK</t>
  </si>
  <si>
    <t>Borlänge HK</t>
  </si>
  <si>
    <t>GF Kroppskultur</t>
  </si>
  <si>
    <t>Norrköpings KvIK</t>
  </si>
  <si>
    <t>VästeråsIrsta HF</t>
  </si>
  <si>
    <t>Skåre HK</t>
  </si>
  <si>
    <t>IK Baltichov</t>
  </si>
  <si>
    <t>Kungsängens SK</t>
  </si>
  <si>
    <t>Årsta AIK HF</t>
  </si>
  <si>
    <t>HK eRPing</t>
  </si>
  <si>
    <t>Härnösands HK</t>
  </si>
  <si>
    <t>IF Hellton Karlstad</t>
  </si>
  <si>
    <t>LIF Lindesberg</t>
  </si>
  <si>
    <t>Uppsala HK</t>
  </si>
  <si>
    <t>Halmstad HF</t>
  </si>
  <si>
    <t>Skara HF</t>
  </si>
  <si>
    <t>Kungälvs HK</t>
  </si>
  <si>
    <t>Enköpings HF</t>
  </si>
  <si>
    <t>Gustavsbergs IF HK</t>
  </si>
  <si>
    <t>Kärra HF</t>
  </si>
  <si>
    <t>Eslövs IK</t>
  </si>
  <si>
    <t>IK Bolton</t>
  </si>
  <si>
    <t>H43 Lund HF</t>
  </si>
  <si>
    <t>HK Malmö</t>
  </si>
  <si>
    <t>HK Aranäs</t>
  </si>
  <si>
    <t>Alingsås HK</t>
  </si>
  <si>
    <t>IFK Tumba HK</t>
  </si>
  <si>
    <t>IF Kristianstad</t>
  </si>
  <si>
    <t>BK Heid</t>
  </si>
  <si>
    <t>Skogås HK</t>
  </si>
  <si>
    <t>Kävlinge HK</t>
  </si>
  <si>
    <t>Höörs HK H 65</t>
  </si>
  <si>
    <t>IK Lågan</t>
  </si>
  <si>
    <t>Torslanda HK</t>
  </si>
  <si>
    <t>Spånga HK</t>
  </si>
  <si>
    <t>HK Ankaret</t>
  </si>
  <si>
    <t>OV Helsingborg HK</t>
  </si>
  <si>
    <t>IF Hallby HK</t>
  </si>
  <si>
    <t>Tyresö Handboll</t>
  </si>
  <si>
    <t>Genomsnittskostnad:</t>
  </si>
  <si>
    <t>Skuru IK</t>
  </si>
  <si>
    <t>Eskilstuna Guif IF</t>
  </si>
  <si>
    <t>GT Söder HK</t>
  </si>
  <si>
    <t>AIK</t>
  </si>
  <si>
    <t>Åkersberga HK</t>
  </si>
  <si>
    <t>Lidingö SK</t>
  </si>
  <si>
    <t>HK Silwing-Troja</t>
  </si>
  <si>
    <t>RP IF Linköping</t>
  </si>
  <si>
    <t>Sollentuna HK</t>
  </si>
  <si>
    <t>Täby HBK</t>
  </si>
  <si>
    <t>Mölndals HF</t>
  </si>
  <si>
    <t>Lödde Vikings HK</t>
  </si>
  <si>
    <t>Backa HK</t>
  </si>
  <si>
    <t>Mörrums GOIS HK</t>
  </si>
  <si>
    <t>Ystads IF HF</t>
  </si>
  <si>
    <t>Kristianstad HK</t>
  </si>
  <si>
    <t>Lugi HF 1</t>
  </si>
  <si>
    <t>Tibro HK</t>
  </si>
  <si>
    <t>Växjö HF</t>
  </si>
  <si>
    <t>Särökometernas HK</t>
  </si>
  <si>
    <t>IFK Kristianstad</t>
  </si>
  <si>
    <t>Stenungsunds HK</t>
  </si>
  <si>
    <t>HK Cliff</t>
  </si>
  <si>
    <t>Norrköpings HK</t>
  </si>
  <si>
    <t>Västerviks HF</t>
  </si>
  <si>
    <t>Brännans HF</t>
  </si>
  <si>
    <t>Täby Centrum HK</t>
  </si>
  <si>
    <t>Örebros SK HK Herr</t>
  </si>
  <si>
    <t>Anderstorps SK</t>
  </si>
  <si>
    <t>KFUM Trollhättan</t>
  </si>
  <si>
    <t>Karlshamns HF</t>
  </si>
  <si>
    <t>Vinslövs HK</t>
  </si>
  <si>
    <t>Eslövs HF</t>
  </si>
  <si>
    <t>Redbergslids IK</t>
  </si>
  <si>
    <t>11559</t>
  </si>
  <si>
    <t>40068</t>
  </si>
  <si>
    <t>1772</t>
  </si>
  <si>
    <t>2796</t>
  </si>
  <si>
    <t>11423</t>
  </si>
  <si>
    <t>11532</t>
  </si>
  <si>
    <t>2658</t>
  </si>
  <si>
    <t>11482</t>
  </si>
  <si>
    <t>11542</t>
  </si>
  <si>
    <t>11553</t>
  </si>
  <si>
    <t>3650</t>
  </si>
  <si>
    <t>11438</t>
  </si>
  <si>
    <t>26679</t>
  </si>
  <si>
    <t>39622</t>
  </si>
  <si>
    <t>11346</t>
  </si>
  <si>
    <t>29100</t>
  </si>
  <si>
    <t>11437</t>
  </si>
  <si>
    <t>45454</t>
  </si>
  <si>
    <t>11555</t>
  </si>
  <si>
    <t>11439</t>
  </si>
  <si>
    <t>11477</t>
  </si>
  <si>
    <t>11522</t>
  </si>
  <si>
    <t>11455</t>
  </si>
  <si>
    <t>32650</t>
  </si>
  <si>
    <t>11493</t>
  </si>
  <si>
    <t>28344</t>
  </si>
  <si>
    <t>37257</t>
  </si>
  <si>
    <t>23451</t>
  </si>
  <si>
    <t>11256</t>
  </si>
  <si>
    <t>29318</t>
  </si>
  <si>
    <t>40696</t>
  </si>
  <si>
    <t>29197</t>
  </si>
  <si>
    <t>11298</t>
  </si>
  <si>
    <t>31719</t>
  </si>
  <si>
    <t>31064</t>
  </si>
  <si>
    <t>36746</t>
  </si>
  <si>
    <t>29244</t>
  </si>
  <si>
    <t>11526</t>
  </si>
  <si>
    <t>39265</t>
  </si>
  <si>
    <t>11408</t>
  </si>
  <si>
    <t>11297</t>
  </si>
  <si>
    <t>11305</t>
  </si>
  <si>
    <t>51071</t>
  </si>
  <si>
    <t>2269</t>
  </si>
  <si>
    <t>11270</t>
  </si>
  <si>
    <t>11342</t>
  </si>
  <si>
    <t>11290</t>
  </si>
  <si>
    <t>20835</t>
  </si>
  <si>
    <t>11414</t>
  </si>
  <si>
    <t>28899</t>
  </si>
  <si>
    <t>11240</t>
  </si>
  <si>
    <t>11411</t>
  </si>
  <si>
    <t>28016</t>
  </si>
  <si>
    <t>45765</t>
  </si>
  <si>
    <t>34930</t>
  </si>
  <si>
    <t>43475</t>
  </si>
  <si>
    <t>44209</t>
  </si>
  <si>
    <t>21667</t>
  </si>
  <si>
    <t>11368</t>
  </si>
  <si>
    <t>45569</t>
  </si>
  <si>
    <t>11507</t>
  </si>
  <si>
    <t>11338</t>
  </si>
  <si>
    <t>11327</t>
  </si>
  <si>
    <t>3344</t>
  </si>
  <si>
    <t>Gimonäs Umeå IF</t>
  </si>
  <si>
    <t>Bodens BK HF</t>
  </si>
  <si>
    <t>Borlänge HK 1</t>
  </si>
  <si>
    <t>Strands IF</t>
  </si>
  <si>
    <t>Eskilstuna Guif IF 2</t>
  </si>
  <si>
    <t>Vassunda IF</t>
  </si>
  <si>
    <t>Borlänge HK 2</t>
  </si>
  <si>
    <t>Ludvika HF</t>
  </si>
  <si>
    <t>Sannadals SK</t>
  </si>
  <si>
    <t>Kiruna HK</t>
  </si>
  <si>
    <t>Rimbo HK Roslagen</t>
  </si>
  <si>
    <t>IFK Skövde HK 1</t>
  </si>
  <si>
    <t>Vallentuna HK</t>
  </si>
  <si>
    <t>IFK Nyköping</t>
  </si>
  <si>
    <t>Täby HBK 2</t>
  </si>
  <si>
    <t>Vintrosa IS</t>
  </si>
  <si>
    <t>Kungälvs HK 1</t>
  </si>
  <si>
    <t>HK Varberg</t>
  </si>
  <si>
    <t>IK Cyrus</t>
  </si>
  <si>
    <t>IK Sävehof 1</t>
  </si>
  <si>
    <t>Ljunghusens HK</t>
  </si>
  <si>
    <t>HK Aranäs blå</t>
  </si>
  <si>
    <t>Skara HK</t>
  </si>
  <si>
    <t>Lugi HF 2</t>
  </si>
  <si>
    <t>Strömstad HK</t>
  </si>
  <si>
    <t>IFK Skövde HK 2</t>
  </si>
  <si>
    <t>Lysekils HK</t>
  </si>
  <si>
    <t>IK Sävehof 2</t>
  </si>
  <si>
    <t>HK Aranäs vit</t>
  </si>
  <si>
    <t>HK Country</t>
  </si>
  <si>
    <t>IFK Bankeryd</t>
  </si>
  <si>
    <t>IFK Ystad HK</t>
  </si>
  <si>
    <t>IK Sund</t>
  </si>
  <si>
    <t>IFK Bankeryd 2</t>
  </si>
  <si>
    <t>IFK Malmö HF</t>
  </si>
  <si>
    <t>Önnereds HK 1</t>
  </si>
  <si>
    <t>IFK Malmö HF Vit</t>
  </si>
  <si>
    <t>Strömnäs GIF HK</t>
  </si>
  <si>
    <t>Uppsala HK 1</t>
  </si>
  <si>
    <t>Stockholmspolisens IF HF</t>
  </si>
  <si>
    <t>Ludvika HF 1</t>
  </si>
  <si>
    <t>Ludvika HF 2</t>
  </si>
  <si>
    <t>IFK Strängnäs</t>
  </si>
  <si>
    <t>IF Hallby HK 2</t>
  </si>
  <si>
    <t>Mantorps IF HF</t>
  </si>
  <si>
    <t>HK Lidköping</t>
  </si>
  <si>
    <t>Sävar IK</t>
  </si>
  <si>
    <t>Huddinge HK 1</t>
  </si>
  <si>
    <t>Falu HK</t>
  </si>
  <si>
    <t>Vadstena HF</t>
  </si>
  <si>
    <t>Edsbyns IF HF</t>
  </si>
  <si>
    <t>Gökstens BK 1</t>
  </si>
  <si>
    <t>Redbergslids IK Blå</t>
  </si>
  <si>
    <t>Kungälvs HK 2</t>
  </si>
  <si>
    <t>Skövde HF Röd</t>
  </si>
  <si>
    <t>IK Baltichov 1</t>
  </si>
  <si>
    <t>Tollarps IF F15</t>
  </si>
  <si>
    <t>Kvibergs HK</t>
  </si>
  <si>
    <t>KFUM Kalmar HK</t>
  </si>
  <si>
    <t>IFK Kristianstad 1</t>
  </si>
  <si>
    <t>Stavsten HK Ungdom</t>
  </si>
  <si>
    <t>Redbergslids IK Vit</t>
  </si>
  <si>
    <t>IFK Malmö HF Gul</t>
  </si>
  <si>
    <t>Eksjö BK</t>
  </si>
  <si>
    <t>40516</t>
  </si>
  <si>
    <t>37170</t>
  </si>
  <si>
    <t>3660</t>
  </si>
  <si>
    <t>3860</t>
  </si>
  <si>
    <t>4337</t>
  </si>
  <si>
    <t>11243</t>
  </si>
  <si>
    <t>3518</t>
  </si>
  <si>
    <t>19893</t>
  </si>
  <si>
    <t>11479</t>
  </si>
  <si>
    <t>11456</t>
  </si>
  <si>
    <t>27211</t>
  </si>
  <si>
    <t>2292</t>
  </si>
  <si>
    <t>4420</t>
  </si>
  <si>
    <t>37129</t>
  </si>
  <si>
    <t>11345</t>
  </si>
  <si>
    <t>11521</t>
  </si>
  <si>
    <t>11230</t>
  </si>
  <si>
    <t>1992</t>
  </si>
  <si>
    <t>11497</t>
  </si>
  <si>
    <t>11363</t>
  </si>
  <si>
    <t>32717</t>
  </si>
  <si>
    <t>23792</t>
  </si>
  <si>
    <t>24859</t>
  </si>
  <si>
    <t>36046</t>
  </si>
  <si>
    <t>11382</t>
  </si>
  <si>
    <t>1526</t>
  </si>
  <si>
    <t>Falköpings AIK HK</t>
  </si>
  <si>
    <t>39753</t>
  </si>
  <si>
    <t>11467</t>
  </si>
  <si>
    <t>Habo HK</t>
  </si>
  <si>
    <t>26059</t>
  </si>
  <si>
    <t>Haninge HK</t>
  </si>
  <si>
    <t>HK Järnvägen</t>
  </si>
  <si>
    <t>11509</t>
  </si>
  <si>
    <t>11489</t>
  </si>
  <si>
    <t>IFK Hammarö</t>
  </si>
  <si>
    <t>11353</t>
  </si>
  <si>
    <t>Kalix HK</t>
  </si>
  <si>
    <t>38614</t>
  </si>
  <si>
    <t>11393</t>
  </si>
  <si>
    <t>50741</t>
  </si>
  <si>
    <t>2922</t>
  </si>
  <si>
    <t>11276</t>
  </si>
  <si>
    <t>Sikeå SK</t>
  </si>
  <si>
    <t>44869</t>
  </si>
  <si>
    <t>45754</t>
  </si>
  <si>
    <t>3868</t>
  </si>
  <si>
    <t>Sundsvall HK</t>
  </si>
  <si>
    <t>11560</t>
  </si>
  <si>
    <t>3967</t>
  </si>
  <si>
    <t>4098</t>
  </si>
  <si>
    <t>Vetlanda HF</t>
  </si>
  <si>
    <t>11405</t>
  </si>
  <si>
    <t>Skå IK</t>
  </si>
  <si>
    <t>Täby HBK 1</t>
  </si>
  <si>
    <t>Brännans HF 1</t>
  </si>
  <si>
    <t>HK Ankaret 1</t>
  </si>
  <si>
    <t>H43 Lund HF 2</t>
  </si>
  <si>
    <t>HK Ankaret 2</t>
  </si>
  <si>
    <t>Härnösands HK 1</t>
  </si>
  <si>
    <t>RP IF Linköping Vit</t>
  </si>
  <si>
    <t>Hammarby IF HF 2</t>
  </si>
  <si>
    <t>RP IF Linköping Röd</t>
  </si>
  <si>
    <t>Skåre HK 1</t>
  </si>
  <si>
    <t>BK Heid Röd</t>
  </si>
  <si>
    <t>IF Hallby HK Vit</t>
  </si>
  <si>
    <t>IF Hallby HK Blå</t>
  </si>
  <si>
    <t>BK Heid Svart</t>
  </si>
  <si>
    <t>H43 Lund HF 1</t>
  </si>
  <si>
    <t>IFK Malmö HF Blå</t>
  </si>
  <si>
    <t>HK Halmstad</t>
  </si>
  <si>
    <t>HF Karlskrona</t>
  </si>
  <si>
    <t>Alfta GIF Handboll</t>
  </si>
  <si>
    <t>Sundsvalls HK</t>
  </si>
  <si>
    <t>IF Hellton</t>
  </si>
  <si>
    <t>IFK Mockfjärd/ Nås</t>
  </si>
  <si>
    <t>Hammarby IF HF 1</t>
  </si>
  <si>
    <t>Gustafs GoIF</t>
  </si>
  <si>
    <t xml:space="preserve">Skåre HK </t>
  </si>
  <si>
    <t>Örebro SK U</t>
  </si>
  <si>
    <t xml:space="preserve">Stenungsunds HK </t>
  </si>
  <si>
    <t>Halmstad HF Röd</t>
  </si>
  <si>
    <t>HK Guldkroken Hjo</t>
  </si>
  <si>
    <t>KFUM IK Ulricehamn</t>
  </si>
  <si>
    <t xml:space="preserve">AIK </t>
  </si>
  <si>
    <t>Åhus Handboll Röd</t>
  </si>
  <si>
    <t>Åhus Handboll Blå</t>
  </si>
  <si>
    <t>Örebro SK U 1</t>
  </si>
  <si>
    <t>Avesta Brovallen HF</t>
  </si>
  <si>
    <t>IFK Nyköping 2</t>
  </si>
  <si>
    <t>IFK Nyköping 1</t>
  </si>
  <si>
    <t>Sollefteå HK</t>
  </si>
  <si>
    <t>Enköping HF</t>
  </si>
  <si>
    <t>Vinstrosa IS</t>
  </si>
  <si>
    <t>HK Bollebygd</t>
  </si>
  <si>
    <t xml:space="preserve">Halmstad HF </t>
  </si>
  <si>
    <t>H 78 Sölvesborg</t>
  </si>
  <si>
    <t xml:space="preserve">Åhus Handboll </t>
  </si>
  <si>
    <t>KFUM Ulricehamn</t>
  </si>
  <si>
    <t>IFK Tumba HK Blå</t>
  </si>
  <si>
    <t>Spånga HK 1</t>
  </si>
  <si>
    <t>Spånga HK 2</t>
  </si>
  <si>
    <t>Nordmalings HF</t>
  </si>
  <si>
    <t>Gökstens BK 2</t>
  </si>
  <si>
    <t>Skövde HF Svart</t>
  </si>
  <si>
    <t>Norrfjärdens IF</t>
  </si>
  <si>
    <t>Veberöds HK</t>
  </si>
  <si>
    <t xml:space="preserve">Kiruna HK </t>
  </si>
  <si>
    <t>Bålsta IF</t>
  </si>
  <si>
    <t>IFK Tumba HK Vit</t>
  </si>
  <si>
    <t>KFUM Lundagård</t>
  </si>
  <si>
    <t>Tollarps IF</t>
  </si>
  <si>
    <t xml:space="preserve">H43 Lund HF </t>
  </si>
  <si>
    <t xml:space="preserve">IFK Kristianstad </t>
  </si>
  <si>
    <t>Stavstens HK</t>
  </si>
  <si>
    <t>Kostnadsfördelning USM P18 steg 2</t>
  </si>
  <si>
    <t>steg 2</t>
  </si>
  <si>
    <t>Kostnadsfördelning USM F18 steg 2</t>
  </si>
  <si>
    <t>Kostnadsfördelning USM F16 steg 2</t>
  </si>
  <si>
    <t>Kostnadsfördelning USM P16 steg 2</t>
  </si>
  <si>
    <t>Kostnadsfördelning USM P14 steg 2</t>
  </si>
  <si>
    <t>IF Kristianstad Svart</t>
  </si>
  <si>
    <t>Kostnadsfördelning USM F14 steg 2</t>
  </si>
  <si>
    <t>Ala IF</t>
  </si>
  <si>
    <t>Domarporjekt HF Syd</t>
  </si>
  <si>
    <t>Inga resekostnader för domare.</t>
  </si>
  <si>
    <t>Sen urdragning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</si>
</sst>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5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3" fillId="4" borderId="0" xfId="0" applyNumberFormat="1" applyFont="1" applyFill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2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vertical="center"/>
    </xf>
    <xf numFmtId="164" fontId="13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7283E81D-1126-4B3A-865B-FA92F47B5885}"/>
  </cellStyles>
  <dxfs count="6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67F3-1F11-DA40-8793-CBC57A54A1D5}">
  <dimension ref="A1:L38"/>
  <sheetViews>
    <sheetView zoomScaleNormal="100" workbookViewId="0">
      <selection activeCell="F36" sqref="F36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2" ht="31.5" x14ac:dyDescent="0.25">
      <c r="A1" s="7" t="s">
        <v>333</v>
      </c>
      <c r="J1" s="11"/>
    </row>
    <row r="2" spans="1:12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  <c r="L2" s="3"/>
    </row>
    <row r="3" spans="1:12" ht="15" customHeight="1" x14ac:dyDescent="0.25">
      <c r="A3" s="1" t="s">
        <v>5</v>
      </c>
      <c r="B3" s="1" t="s">
        <v>6</v>
      </c>
      <c r="C3" s="1" t="s">
        <v>334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2" ht="15" customHeight="1" x14ac:dyDescent="0.25">
      <c r="A4" s="14" t="s">
        <v>17</v>
      </c>
      <c r="B4" s="23" t="s">
        <v>140</v>
      </c>
      <c r="C4" s="9">
        <v>1</v>
      </c>
      <c r="D4" s="10">
        <v>10000</v>
      </c>
      <c r="E4" s="9"/>
      <c r="F4" s="10">
        <f t="shared" ref="F4:F36" si="0">(E4*75)+D4</f>
        <v>10000</v>
      </c>
      <c r="G4" s="10">
        <v>6522</v>
      </c>
      <c r="H4" s="10">
        <f>G4/5</f>
        <v>1304.4000000000001</v>
      </c>
      <c r="I4" s="10">
        <f t="shared" ref="I4:I36" si="1">F4+H4-$I$38</f>
        <v>5724.9454545454546</v>
      </c>
      <c r="J4" s="9"/>
    </row>
    <row r="5" spans="1:12" ht="15" customHeight="1" x14ac:dyDescent="0.25">
      <c r="A5" s="30" t="s">
        <v>25</v>
      </c>
      <c r="B5" s="26" t="s">
        <v>98</v>
      </c>
      <c r="C5" s="31">
        <v>1</v>
      </c>
      <c r="D5" s="32"/>
      <c r="E5" s="31">
        <v>60</v>
      </c>
      <c r="F5" s="32">
        <f t="shared" si="0"/>
        <v>4500</v>
      </c>
      <c r="G5" s="32"/>
      <c r="H5" s="32">
        <f>H4</f>
        <v>1304.4000000000001</v>
      </c>
      <c r="I5" s="32">
        <f t="shared" si="1"/>
        <v>224.9454545454546</v>
      </c>
      <c r="J5" s="31"/>
    </row>
    <row r="6" spans="1:12" ht="15" customHeight="1" x14ac:dyDescent="0.25">
      <c r="A6" s="31" t="s">
        <v>64</v>
      </c>
      <c r="B6" s="26" t="s">
        <v>109</v>
      </c>
      <c r="C6" s="31">
        <v>1</v>
      </c>
      <c r="D6" s="32"/>
      <c r="E6" s="31">
        <v>40</v>
      </c>
      <c r="F6" s="32">
        <f t="shared" si="0"/>
        <v>3000</v>
      </c>
      <c r="G6" s="32"/>
      <c r="H6" s="32">
        <f>H5</f>
        <v>1304.4000000000001</v>
      </c>
      <c r="I6" s="32">
        <f t="shared" si="1"/>
        <v>-1275.0545454545454</v>
      </c>
      <c r="J6" s="31"/>
    </row>
    <row r="7" spans="1:12" ht="15" customHeight="1" x14ac:dyDescent="0.25">
      <c r="A7" s="33" t="s">
        <v>54</v>
      </c>
      <c r="B7" s="26" t="s">
        <v>107</v>
      </c>
      <c r="C7" s="31">
        <v>1</v>
      </c>
      <c r="D7" s="32"/>
      <c r="E7" s="31">
        <v>48</v>
      </c>
      <c r="F7" s="32">
        <f t="shared" si="0"/>
        <v>3600</v>
      </c>
      <c r="G7" s="32"/>
      <c r="H7" s="32">
        <f>H6</f>
        <v>1304.4000000000001</v>
      </c>
      <c r="I7" s="32">
        <f t="shared" si="1"/>
        <v>-675.0545454545454</v>
      </c>
      <c r="J7" s="31"/>
    </row>
    <row r="8" spans="1:12" ht="15" customHeight="1" x14ac:dyDescent="0.25">
      <c r="A8" s="33" t="s">
        <v>159</v>
      </c>
      <c r="B8" s="31">
        <v>4337</v>
      </c>
      <c r="C8" s="31">
        <v>1</v>
      </c>
      <c r="D8" s="32"/>
      <c r="E8" s="31">
        <v>39</v>
      </c>
      <c r="F8" s="32">
        <f t="shared" si="0"/>
        <v>2925</v>
      </c>
      <c r="G8" s="32"/>
      <c r="H8" s="32">
        <f>H7</f>
        <v>1304.4000000000001</v>
      </c>
      <c r="I8" s="32">
        <f t="shared" si="1"/>
        <v>-1350.0545454545454</v>
      </c>
      <c r="J8" s="31"/>
    </row>
    <row r="9" spans="1:12" ht="15" customHeight="1" x14ac:dyDescent="0.25">
      <c r="A9" s="14" t="s">
        <v>164</v>
      </c>
      <c r="B9" s="23">
        <v>11479</v>
      </c>
      <c r="C9" s="9">
        <v>2</v>
      </c>
      <c r="D9" s="10">
        <v>6000</v>
      </c>
      <c r="E9" s="9"/>
      <c r="F9" s="10">
        <f t="shared" si="0"/>
        <v>6000</v>
      </c>
      <c r="G9" s="10">
        <v>3565</v>
      </c>
      <c r="H9" s="10">
        <f>G9/4</f>
        <v>891.25</v>
      </c>
      <c r="I9" s="10">
        <f t="shared" si="1"/>
        <v>1311.795454545455</v>
      </c>
      <c r="J9" s="9"/>
    </row>
    <row r="10" spans="1:12" ht="15" customHeight="1" x14ac:dyDescent="0.25">
      <c r="A10" s="30" t="s">
        <v>81</v>
      </c>
      <c r="B10" s="26" t="s">
        <v>143</v>
      </c>
      <c r="C10" s="31">
        <v>2</v>
      </c>
      <c r="D10" s="32"/>
      <c r="E10" s="31">
        <v>81</v>
      </c>
      <c r="F10" s="32">
        <f t="shared" si="0"/>
        <v>6075</v>
      </c>
      <c r="G10" s="32"/>
      <c r="H10" s="32">
        <f>H9</f>
        <v>891.25</v>
      </c>
      <c r="I10" s="32">
        <f t="shared" si="1"/>
        <v>1386.795454545455</v>
      </c>
      <c r="J10" s="31"/>
    </row>
    <row r="11" spans="1:12" ht="15" customHeight="1" x14ac:dyDescent="0.25">
      <c r="A11" s="30" t="s">
        <v>34</v>
      </c>
      <c r="B11" s="26">
        <v>39753</v>
      </c>
      <c r="C11" s="31">
        <v>2</v>
      </c>
      <c r="D11" s="32"/>
      <c r="E11" s="31">
        <v>18</v>
      </c>
      <c r="F11" s="32">
        <f t="shared" si="0"/>
        <v>1350</v>
      </c>
      <c r="G11" s="32"/>
      <c r="H11" s="32">
        <f>H10</f>
        <v>891.25</v>
      </c>
      <c r="I11" s="32">
        <f t="shared" si="1"/>
        <v>-3338.204545454545</v>
      </c>
      <c r="J11" s="31"/>
    </row>
    <row r="12" spans="1:12" ht="15" customHeight="1" x14ac:dyDescent="0.25">
      <c r="A12" s="30" t="s">
        <v>167</v>
      </c>
      <c r="B12" s="26">
        <v>2292</v>
      </c>
      <c r="C12" s="31">
        <v>2</v>
      </c>
      <c r="D12" s="32"/>
      <c r="E12" s="31">
        <v>31</v>
      </c>
      <c r="F12" s="32">
        <f t="shared" si="0"/>
        <v>2325</v>
      </c>
      <c r="G12" s="32"/>
      <c r="H12" s="32">
        <f>H11</f>
        <v>891.25</v>
      </c>
      <c r="I12" s="32">
        <f t="shared" si="1"/>
        <v>-2363.204545454545</v>
      </c>
      <c r="J12" s="31"/>
    </row>
    <row r="13" spans="1:12" ht="15" customHeight="1" x14ac:dyDescent="0.25">
      <c r="A13" s="14" t="s">
        <v>20</v>
      </c>
      <c r="B13" s="9">
        <v>11532</v>
      </c>
      <c r="C13" s="9">
        <v>3</v>
      </c>
      <c r="D13" s="10">
        <v>10000</v>
      </c>
      <c r="E13" s="9"/>
      <c r="F13" s="10">
        <f t="shared" si="0"/>
        <v>10000</v>
      </c>
      <c r="G13" s="10">
        <v>5213</v>
      </c>
      <c r="H13" s="10">
        <f>G13/5</f>
        <v>1042.5999999999999</v>
      </c>
      <c r="I13" s="10">
        <f t="shared" si="1"/>
        <v>5463.1454545454553</v>
      </c>
      <c r="J13" s="9"/>
    </row>
    <row r="14" spans="1:12" ht="15" customHeight="1" x14ac:dyDescent="0.25">
      <c r="A14" s="30" t="s">
        <v>37</v>
      </c>
      <c r="B14" s="26" t="s">
        <v>141</v>
      </c>
      <c r="C14" s="31">
        <v>3</v>
      </c>
      <c r="D14" s="32"/>
      <c r="E14" s="31">
        <v>22</v>
      </c>
      <c r="F14" s="32">
        <f t="shared" si="0"/>
        <v>1650</v>
      </c>
      <c r="G14" s="32"/>
      <c r="H14" s="32">
        <f>H13</f>
        <v>1042.5999999999999</v>
      </c>
      <c r="I14" s="32">
        <f t="shared" si="1"/>
        <v>-2886.8545454545451</v>
      </c>
      <c r="J14" s="31"/>
    </row>
    <row r="15" spans="1:12" ht="15" customHeight="1" x14ac:dyDescent="0.25">
      <c r="A15" s="30" t="s">
        <v>32</v>
      </c>
      <c r="B15" s="26" t="s">
        <v>134</v>
      </c>
      <c r="C15" s="31">
        <v>3</v>
      </c>
      <c r="D15" s="32"/>
      <c r="E15" s="31">
        <v>74</v>
      </c>
      <c r="F15" s="32">
        <f t="shared" si="0"/>
        <v>5550</v>
      </c>
      <c r="G15" s="32"/>
      <c r="H15" s="32">
        <f>H14</f>
        <v>1042.5999999999999</v>
      </c>
      <c r="I15" s="32">
        <f t="shared" si="1"/>
        <v>1013.1454545454553</v>
      </c>
      <c r="J15" s="31"/>
    </row>
    <row r="16" spans="1:12" ht="15" customHeight="1" x14ac:dyDescent="0.25">
      <c r="A16" s="31" t="s">
        <v>77</v>
      </c>
      <c r="B16" s="26">
        <v>20835</v>
      </c>
      <c r="C16" s="31">
        <v>3</v>
      </c>
      <c r="D16" s="32"/>
      <c r="E16" s="31">
        <v>75</v>
      </c>
      <c r="F16" s="32">
        <f t="shared" si="0"/>
        <v>5625</v>
      </c>
      <c r="G16" s="32"/>
      <c r="H16" s="32">
        <f>H15</f>
        <v>1042.5999999999999</v>
      </c>
      <c r="I16" s="32">
        <f t="shared" si="1"/>
        <v>1088.1454545454553</v>
      </c>
      <c r="J16" s="31"/>
    </row>
    <row r="17" spans="1:10" ht="15" customHeight="1" x14ac:dyDescent="0.25">
      <c r="A17" s="30" t="s">
        <v>83</v>
      </c>
      <c r="B17" s="26" t="s">
        <v>149</v>
      </c>
      <c r="C17" s="31">
        <v>3</v>
      </c>
      <c r="D17" s="32"/>
      <c r="E17" s="31">
        <v>19</v>
      </c>
      <c r="F17" s="32">
        <f t="shared" si="0"/>
        <v>1425</v>
      </c>
      <c r="G17" s="32"/>
      <c r="H17" s="32">
        <f>H16</f>
        <v>1042.5999999999999</v>
      </c>
      <c r="I17" s="32">
        <f t="shared" si="1"/>
        <v>-3111.8545454545451</v>
      </c>
      <c r="J17" s="31"/>
    </row>
    <row r="18" spans="1:10" ht="15" customHeight="1" x14ac:dyDescent="0.25">
      <c r="A18" s="14" t="s">
        <v>162</v>
      </c>
      <c r="B18" s="23">
        <v>3518</v>
      </c>
      <c r="C18" s="9">
        <v>4</v>
      </c>
      <c r="D18" s="10">
        <v>6000</v>
      </c>
      <c r="E18" s="9"/>
      <c r="F18" s="10">
        <f t="shared" si="0"/>
        <v>6000</v>
      </c>
      <c r="G18" s="10">
        <v>1062</v>
      </c>
      <c r="H18" s="10">
        <f>G18/4</f>
        <v>265.5</v>
      </c>
      <c r="I18" s="10">
        <f t="shared" si="1"/>
        <v>686.04545454545496</v>
      </c>
      <c r="J18" s="9"/>
    </row>
    <row r="19" spans="1:10" ht="15" customHeight="1" x14ac:dyDescent="0.25">
      <c r="A19" s="30" t="s">
        <v>53</v>
      </c>
      <c r="B19" s="26">
        <v>37257</v>
      </c>
      <c r="C19" s="31">
        <v>4</v>
      </c>
      <c r="D19" s="32"/>
      <c r="E19" s="31">
        <v>63</v>
      </c>
      <c r="F19" s="32">
        <f t="shared" si="0"/>
        <v>4725</v>
      </c>
      <c r="G19" s="32"/>
      <c r="H19" s="32">
        <f>H18</f>
        <v>265.5</v>
      </c>
      <c r="I19" s="32">
        <f t="shared" si="1"/>
        <v>-588.95454545454504</v>
      </c>
      <c r="J19" s="31"/>
    </row>
    <row r="20" spans="1:10" ht="15" customHeight="1" x14ac:dyDescent="0.25">
      <c r="A20" s="30" t="s">
        <v>85</v>
      </c>
      <c r="B20" s="26" t="s">
        <v>150</v>
      </c>
      <c r="C20" s="31">
        <v>4</v>
      </c>
      <c r="D20" s="32"/>
      <c r="E20" s="31">
        <v>83</v>
      </c>
      <c r="F20" s="32">
        <f t="shared" si="0"/>
        <v>6225</v>
      </c>
      <c r="G20" s="32"/>
      <c r="H20" s="32">
        <f>H19</f>
        <v>265.5</v>
      </c>
      <c r="I20" s="32">
        <f t="shared" si="1"/>
        <v>911.04545454545496</v>
      </c>
      <c r="J20" s="31"/>
    </row>
    <row r="21" spans="1:10" ht="15" customHeight="1" x14ac:dyDescent="0.25">
      <c r="A21" s="30" t="s">
        <v>82</v>
      </c>
      <c r="B21" s="26" t="s">
        <v>145</v>
      </c>
      <c r="C21" s="31">
        <v>4</v>
      </c>
      <c r="D21" s="32"/>
      <c r="E21" s="31">
        <v>6</v>
      </c>
      <c r="F21" s="32">
        <f t="shared" si="0"/>
        <v>450</v>
      </c>
      <c r="G21" s="32"/>
      <c r="H21" s="32">
        <f>H20</f>
        <v>265.5</v>
      </c>
      <c r="I21" s="32">
        <f t="shared" si="1"/>
        <v>-4863.954545454545</v>
      </c>
      <c r="J21" s="31"/>
    </row>
    <row r="22" spans="1:10" ht="15" customHeight="1" x14ac:dyDescent="0.25">
      <c r="A22" s="14" t="s">
        <v>42</v>
      </c>
      <c r="B22" s="23" t="s">
        <v>139</v>
      </c>
      <c r="C22" s="9">
        <v>5</v>
      </c>
      <c r="D22" s="10">
        <v>10000</v>
      </c>
      <c r="E22" s="9"/>
      <c r="F22" s="10">
        <f t="shared" si="0"/>
        <v>10000</v>
      </c>
      <c r="G22" s="10">
        <v>3361</v>
      </c>
      <c r="H22" s="10">
        <f>G22/5</f>
        <v>672.2</v>
      </c>
      <c r="I22" s="10">
        <f t="shared" si="1"/>
        <v>5092.7454545454557</v>
      </c>
      <c r="J22" s="9"/>
    </row>
    <row r="23" spans="1:10" ht="15" customHeight="1" x14ac:dyDescent="0.25">
      <c r="A23" s="30" t="s">
        <v>88</v>
      </c>
      <c r="B23" s="26" t="s">
        <v>151</v>
      </c>
      <c r="C23" s="31">
        <v>5</v>
      </c>
      <c r="D23" s="32"/>
      <c r="E23" s="31">
        <v>110</v>
      </c>
      <c r="F23" s="32">
        <f t="shared" si="0"/>
        <v>8250</v>
      </c>
      <c r="G23" s="32"/>
      <c r="H23" s="32">
        <f>H22</f>
        <v>672.2</v>
      </c>
      <c r="I23" s="32">
        <f t="shared" si="1"/>
        <v>3342.7454545454557</v>
      </c>
      <c r="J23" s="31"/>
    </row>
    <row r="24" spans="1:10" ht="15" customHeight="1" x14ac:dyDescent="0.25">
      <c r="A24" s="30" t="s">
        <v>21</v>
      </c>
      <c r="B24" s="26" t="s">
        <v>105</v>
      </c>
      <c r="C24" s="31">
        <v>5</v>
      </c>
      <c r="D24" s="32"/>
      <c r="E24" s="31">
        <v>61</v>
      </c>
      <c r="F24" s="32">
        <f t="shared" si="0"/>
        <v>4575</v>
      </c>
      <c r="G24" s="32"/>
      <c r="H24" s="32">
        <f>H22</f>
        <v>672.2</v>
      </c>
      <c r="I24" s="32">
        <f t="shared" si="1"/>
        <v>-332.25454545454522</v>
      </c>
      <c r="J24" s="31"/>
    </row>
    <row r="25" spans="1:10" ht="15" customHeight="1" x14ac:dyDescent="0.25">
      <c r="A25" s="33" t="s">
        <v>29</v>
      </c>
      <c r="B25" s="31">
        <v>11482</v>
      </c>
      <c r="C25" s="31">
        <v>5</v>
      </c>
      <c r="D25" s="32"/>
      <c r="E25" s="31">
        <v>19</v>
      </c>
      <c r="F25" s="32">
        <f t="shared" si="0"/>
        <v>1425</v>
      </c>
      <c r="G25" s="32"/>
      <c r="H25" s="32">
        <f>H24</f>
        <v>672.2</v>
      </c>
      <c r="I25" s="32">
        <f t="shared" si="1"/>
        <v>-3482.2545454545452</v>
      </c>
      <c r="J25" s="31"/>
    </row>
    <row r="26" spans="1:10" ht="15" customHeight="1" x14ac:dyDescent="0.25">
      <c r="A26" s="30" t="s">
        <v>60</v>
      </c>
      <c r="B26" s="26">
        <v>21402</v>
      </c>
      <c r="C26" s="31">
        <v>5</v>
      </c>
      <c r="D26" s="32"/>
      <c r="E26" s="31">
        <v>11</v>
      </c>
      <c r="F26" s="32">
        <f t="shared" si="0"/>
        <v>825</v>
      </c>
      <c r="G26" s="32"/>
      <c r="H26" s="32">
        <f>H25</f>
        <v>672.2</v>
      </c>
      <c r="I26" s="32">
        <f t="shared" si="1"/>
        <v>-4082.2545454545452</v>
      </c>
      <c r="J26" s="31"/>
    </row>
    <row r="27" spans="1:10" ht="15" customHeight="1" x14ac:dyDescent="0.25">
      <c r="A27" s="14" t="s">
        <v>176</v>
      </c>
      <c r="B27" s="23">
        <v>11521</v>
      </c>
      <c r="C27" s="9">
        <v>6</v>
      </c>
      <c r="D27" s="10">
        <v>10000</v>
      </c>
      <c r="E27" s="9"/>
      <c r="F27" s="10">
        <f t="shared" si="0"/>
        <v>10000</v>
      </c>
      <c r="G27" s="10">
        <v>3116</v>
      </c>
      <c r="H27" s="10">
        <f>G27/5</f>
        <v>623.20000000000005</v>
      </c>
      <c r="I27" s="10">
        <f t="shared" si="1"/>
        <v>5043.7454545454557</v>
      </c>
      <c r="J27" s="9"/>
    </row>
    <row r="28" spans="1:10" ht="15" customHeight="1" x14ac:dyDescent="0.25">
      <c r="A28" s="30" t="s">
        <v>288</v>
      </c>
      <c r="B28" s="26">
        <v>11300</v>
      </c>
      <c r="C28" s="31">
        <v>6</v>
      </c>
      <c r="D28" s="32"/>
      <c r="E28" s="31">
        <v>47</v>
      </c>
      <c r="F28" s="32">
        <f t="shared" si="0"/>
        <v>3525</v>
      </c>
      <c r="G28" s="32"/>
      <c r="H28" s="32">
        <f>H27</f>
        <v>623.20000000000005</v>
      </c>
      <c r="I28" s="32">
        <f t="shared" si="1"/>
        <v>-1431.2545454545452</v>
      </c>
      <c r="J28" s="31"/>
    </row>
    <row r="29" spans="1:10" ht="15" customHeight="1" x14ac:dyDescent="0.25">
      <c r="A29" s="33" t="s">
        <v>186</v>
      </c>
      <c r="B29" s="31">
        <v>11363</v>
      </c>
      <c r="C29" s="31">
        <v>6</v>
      </c>
      <c r="D29" s="32"/>
      <c r="E29" s="31">
        <v>66</v>
      </c>
      <c r="F29" s="32">
        <f t="shared" si="0"/>
        <v>4950</v>
      </c>
      <c r="G29" s="32"/>
      <c r="H29" s="32">
        <f>H28</f>
        <v>623.20000000000005</v>
      </c>
      <c r="I29" s="32">
        <f t="shared" si="1"/>
        <v>-6.254545454545223</v>
      </c>
      <c r="J29" s="31"/>
    </row>
    <row r="30" spans="1:10" ht="15" customHeight="1" x14ac:dyDescent="0.25">
      <c r="A30" s="31" t="s">
        <v>23</v>
      </c>
      <c r="B30" s="26" t="s">
        <v>96</v>
      </c>
      <c r="C30" s="31">
        <v>6</v>
      </c>
      <c r="D30" s="32"/>
      <c r="E30" s="31">
        <v>66</v>
      </c>
      <c r="F30" s="32">
        <f t="shared" si="0"/>
        <v>4950</v>
      </c>
      <c r="G30" s="32"/>
      <c r="H30" s="32">
        <f>H29</f>
        <v>623.20000000000005</v>
      </c>
      <c r="I30" s="32">
        <f t="shared" si="1"/>
        <v>-6.254545454545223</v>
      </c>
      <c r="J30" s="31"/>
    </row>
    <row r="31" spans="1:10" ht="15" customHeight="1" x14ac:dyDescent="0.25">
      <c r="A31" s="31" t="s">
        <v>61</v>
      </c>
      <c r="B31" s="31">
        <v>2767</v>
      </c>
      <c r="C31" s="31">
        <v>6</v>
      </c>
      <c r="D31" s="32"/>
      <c r="E31" s="31">
        <v>72</v>
      </c>
      <c r="F31" s="32">
        <f t="shared" si="0"/>
        <v>5400</v>
      </c>
      <c r="G31" s="32"/>
      <c r="H31" s="32">
        <f>H30</f>
        <v>623.20000000000005</v>
      </c>
      <c r="I31" s="32">
        <f t="shared" si="1"/>
        <v>443.74545454545478</v>
      </c>
      <c r="J31" s="31"/>
    </row>
    <row r="32" spans="1:10" ht="15" customHeight="1" x14ac:dyDescent="0.25">
      <c r="A32" s="9" t="s">
        <v>86</v>
      </c>
      <c r="B32" s="9">
        <v>25187</v>
      </c>
      <c r="C32" s="9">
        <v>7</v>
      </c>
      <c r="D32" s="10">
        <v>10000</v>
      </c>
      <c r="E32" s="9"/>
      <c r="F32" s="10">
        <f t="shared" si="0"/>
        <v>10000</v>
      </c>
      <c r="G32" s="10">
        <v>3808</v>
      </c>
      <c r="H32" s="10">
        <f>G32/5</f>
        <v>761.6</v>
      </c>
      <c r="I32" s="10">
        <f t="shared" si="1"/>
        <v>5182.1454545454553</v>
      </c>
      <c r="J32" s="9"/>
    </row>
    <row r="33" spans="1:11" ht="15" customHeight="1" x14ac:dyDescent="0.25">
      <c r="A33" s="30" t="s">
        <v>22</v>
      </c>
      <c r="B33" s="26">
        <v>11256</v>
      </c>
      <c r="C33" s="31">
        <v>7</v>
      </c>
      <c r="D33" s="32"/>
      <c r="E33" s="31">
        <v>60</v>
      </c>
      <c r="F33" s="32">
        <f t="shared" si="0"/>
        <v>4500</v>
      </c>
      <c r="G33" s="32"/>
      <c r="H33" s="32">
        <f>H32</f>
        <v>761.6</v>
      </c>
      <c r="I33" s="32">
        <f t="shared" si="1"/>
        <v>-317.85454545454468</v>
      </c>
      <c r="J33" s="31"/>
    </row>
    <row r="34" spans="1:11" ht="15" customHeight="1" x14ac:dyDescent="0.25">
      <c r="A34" s="30" t="s">
        <v>46</v>
      </c>
      <c r="B34" s="26" t="s">
        <v>104</v>
      </c>
      <c r="C34" s="31">
        <v>7</v>
      </c>
      <c r="D34" s="32"/>
      <c r="E34" s="31">
        <v>27</v>
      </c>
      <c r="F34" s="32">
        <f t="shared" si="0"/>
        <v>2025</v>
      </c>
      <c r="G34" s="32"/>
      <c r="H34" s="32">
        <f>H33</f>
        <v>761.6</v>
      </c>
      <c r="I34" s="32">
        <f t="shared" si="1"/>
        <v>-2792.8545454545451</v>
      </c>
      <c r="J34" s="31"/>
    </row>
    <row r="35" spans="1:11" ht="15" customHeight="1" x14ac:dyDescent="0.25">
      <c r="A35" s="30" t="s">
        <v>89</v>
      </c>
      <c r="B35" s="26" t="s">
        <v>153</v>
      </c>
      <c r="C35" s="31">
        <v>7</v>
      </c>
      <c r="D35" s="32"/>
      <c r="E35" s="31">
        <v>60</v>
      </c>
      <c r="F35" s="32">
        <f t="shared" si="0"/>
        <v>4500</v>
      </c>
      <c r="G35" s="32"/>
      <c r="H35" s="32">
        <f>H34</f>
        <v>761.6</v>
      </c>
      <c r="I35" s="32">
        <f t="shared" si="1"/>
        <v>-317.85454545454468</v>
      </c>
      <c r="J35" s="31"/>
    </row>
    <row r="36" spans="1:11" ht="15" customHeight="1" x14ac:dyDescent="0.25">
      <c r="A36" s="31" t="s">
        <v>87</v>
      </c>
      <c r="B36" s="31">
        <v>28212</v>
      </c>
      <c r="C36" s="31">
        <v>7</v>
      </c>
      <c r="D36" s="32"/>
      <c r="E36" s="31">
        <v>15</v>
      </c>
      <c r="F36" s="32">
        <f t="shared" si="0"/>
        <v>1125</v>
      </c>
      <c r="G36" s="32"/>
      <c r="H36" s="32">
        <f>H35</f>
        <v>761.6</v>
      </c>
      <c r="I36" s="32">
        <f t="shared" si="1"/>
        <v>-3692.8545454545451</v>
      </c>
      <c r="J36" s="31"/>
    </row>
    <row r="37" spans="1:11" ht="15" customHeight="1" x14ac:dyDescent="0.25">
      <c r="A37" s="5"/>
      <c r="B37" s="5"/>
      <c r="C37" s="5"/>
      <c r="D37" s="6"/>
      <c r="E37" s="5"/>
      <c r="F37" s="6">
        <f>SUM(F4:F36)</f>
        <v>157475</v>
      </c>
      <c r="G37" s="6"/>
      <c r="H37" s="6">
        <f>SUM(H4:H36)</f>
        <v>26647</v>
      </c>
      <c r="I37" s="6">
        <f>F37+H37</f>
        <v>184122</v>
      </c>
      <c r="J37" s="6"/>
      <c r="K37" s="3"/>
    </row>
    <row r="38" spans="1:11" ht="15" customHeight="1" x14ac:dyDescent="0.25">
      <c r="A38" s="5"/>
      <c r="B38" s="5"/>
      <c r="C38" s="5"/>
      <c r="D38" s="6"/>
      <c r="E38" s="5"/>
      <c r="F38" s="6"/>
      <c r="G38" s="6"/>
      <c r="H38" s="8" t="s">
        <v>55</v>
      </c>
      <c r="I38" s="6">
        <f>I37/(COUNTIF(A4:A36,"*"))</f>
        <v>5579.454545454545</v>
      </c>
      <c r="J38" s="5"/>
    </row>
  </sheetData>
  <autoFilter ref="A3:J38" xr:uid="{6F474B58-787A-4D45-B02F-A5A27401A210}">
    <sortState xmlns:xlrd2="http://schemas.microsoft.com/office/spreadsheetml/2017/richdata2" ref="A4:J38">
      <sortCondition ref="C3:C38"/>
    </sortState>
  </autoFilter>
  <conditionalFormatting sqref="I4:I36">
    <cfRule type="cellIs" dxfId="60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zoomScaleNormal="100" workbookViewId="0">
      <selection activeCell="F34" sqref="F34"/>
    </sheetView>
  </sheetViews>
  <sheetFormatPr defaultColWidth="8.85546875" defaultRowHeight="15" customHeight="1" x14ac:dyDescent="0.25"/>
  <cols>
    <col min="1" max="1" width="25.2851562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1.42578125" style="3" bestFit="1" customWidth="1"/>
    <col min="10" max="10" width="35.140625" style="2" bestFit="1" customWidth="1"/>
    <col min="11" max="11" width="9.5703125" style="2" bestFit="1" customWidth="1"/>
    <col min="12" max="16384" width="8.85546875" style="2"/>
  </cols>
  <sheetData>
    <row r="1" spans="1:10" ht="31.5" x14ac:dyDescent="0.25">
      <c r="A1" s="7" t="s">
        <v>335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334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12" t="s">
        <v>26</v>
      </c>
      <c r="B4" s="23" t="s">
        <v>90</v>
      </c>
      <c r="C4" s="9">
        <v>1</v>
      </c>
      <c r="D4" s="10">
        <v>3000</v>
      </c>
      <c r="E4" s="9"/>
      <c r="F4" s="10">
        <f t="shared" ref="F4:F34" si="0">(E4*75)+D4</f>
        <v>3000</v>
      </c>
      <c r="G4" s="10">
        <v>6303</v>
      </c>
      <c r="H4" s="10">
        <f>G4/3</f>
        <v>2101</v>
      </c>
      <c r="I4" s="10">
        <f t="shared" ref="I4:I34" si="1">F4+H4-$I$36</f>
        <v>1174.6451612903224</v>
      </c>
      <c r="J4" s="9"/>
    </row>
    <row r="5" spans="1:10" ht="15" customHeight="1" x14ac:dyDescent="0.25">
      <c r="A5" s="31" t="s">
        <v>50</v>
      </c>
      <c r="B5" s="26" t="s">
        <v>102</v>
      </c>
      <c r="C5" s="31">
        <v>1</v>
      </c>
      <c r="D5" s="32"/>
      <c r="E5" s="31">
        <v>84</v>
      </c>
      <c r="F5" s="32">
        <f t="shared" si="0"/>
        <v>6300</v>
      </c>
      <c r="G5" s="32"/>
      <c r="H5" s="32">
        <f>H4</f>
        <v>2101</v>
      </c>
      <c r="I5" s="32">
        <f t="shared" si="1"/>
        <v>4474.645161290322</v>
      </c>
      <c r="J5" s="31"/>
    </row>
    <row r="6" spans="1:10" ht="15" customHeight="1" x14ac:dyDescent="0.25">
      <c r="A6" s="33" t="s">
        <v>157</v>
      </c>
      <c r="B6" s="26">
        <v>3860</v>
      </c>
      <c r="C6" s="31">
        <v>1</v>
      </c>
      <c r="D6" s="32"/>
      <c r="E6" s="31">
        <v>26</v>
      </c>
      <c r="F6" s="32">
        <f t="shared" si="0"/>
        <v>1950</v>
      </c>
      <c r="G6" s="32"/>
      <c r="H6" s="32">
        <f>H5</f>
        <v>2101</v>
      </c>
      <c r="I6" s="32">
        <f t="shared" si="1"/>
        <v>124.64516129032245</v>
      </c>
      <c r="J6" s="31"/>
    </row>
    <row r="7" spans="1:10" ht="15" customHeight="1" x14ac:dyDescent="0.25">
      <c r="A7" s="13" t="s">
        <v>161</v>
      </c>
      <c r="B7" s="23">
        <v>11243</v>
      </c>
      <c r="C7" s="9">
        <v>2</v>
      </c>
      <c r="D7" s="10">
        <v>3000</v>
      </c>
      <c r="E7" s="9"/>
      <c r="F7" s="10">
        <f t="shared" si="0"/>
        <v>3000</v>
      </c>
      <c r="G7" s="10">
        <v>2964</v>
      </c>
      <c r="H7" s="10">
        <f>G7/3</f>
        <v>988</v>
      </c>
      <c r="I7" s="10">
        <f t="shared" si="1"/>
        <v>61.645161290322449</v>
      </c>
      <c r="J7" s="9"/>
    </row>
    <row r="8" spans="1:10" ht="15" customHeight="1" x14ac:dyDescent="0.25">
      <c r="A8" s="31" t="s">
        <v>27</v>
      </c>
      <c r="B8" s="31">
        <v>11489</v>
      </c>
      <c r="C8" s="31">
        <v>2</v>
      </c>
      <c r="D8" s="32"/>
      <c r="E8" s="31">
        <v>35</v>
      </c>
      <c r="F8" s="32">
        <f t="shared" si="0"/>
        <v>2625</v>
      </c>
      <c r="G8" s="32"/>
      <c r="H8" s="32">
        <f>H7</f>
        <v>988</v>
      </c>
      <c r="I8" s="32">
        <f t="shared" si="1"/>
        <v>-313.35483870967755</v>
      </c>
      <c r="J8" s="31"/>
    </row>
    <row r="9" spans="1:10" ht="15" customHeight="1" x14ac:dyDescent="0.25">
      <c r="A9" s="31" t="s">
        <v>159</v>
      </c>
      <c r="B9" s="26">
        <v>4337</v>
      </c>
      <c r="C9" s="31">
        <v>2</v>
      </c>
      <c r="D9" s="32"/>
      <c r="E9" s="31">
        <v>39</v>
      </c>
      <c r="F9" s="32">
        <f t="shared" si="0"/>
        <v>2925</v>
      </c>
      <c r="G9" s="32"/>
      <c r="H9" s="32">
        <f>H8</f>
        <v>988</v>
      </c>
      <c r="I9" s="32">
        <f t="shared" si="1"/>
        <v>-13.354838709677551</v>
      </c>
      <c r="J9" s="31"/>
    </row>
    <row r="10" spans="1:10" ht="15" customHeight="1" x14ac:dyDescent="0.25">
      <c r="A10" s="13" t="s">
        <v>23</v>
      </c>
      <c r="B10" s="23" t="s">
        <v>96</v>
      </c>
      <c r="C10" s="9">
        <v>3</v>
      </c>
      <c r="D10" s="10">
        <v>6000</v>
      </c>
      <c r="E10" s="9"/>
      <c r="F10" s="10">
        <f t="shared" si="0"/>
        <v>6000</v>
      </c>
      <c r="G10" s="10">
        <v>775</v>
      </c>
      <c r="H10" s="10">
        <f>G10/4</f>
        <v>193.75</v>
      </c>
      <c r="I10" s="10">
        <f t="shared" si="1"/>
        <v>2267.3951612903224</v>
      </c>
      <c r="J10" s="9"/>
    </row>
    <row r="11" spans="1:10" ht="15" customHeight="1" x14ac:dyDescent="0.25">
      <c r="A11" s="33" t="s">
        <v>16</v>
      </c>
      <c r="B11" s="31">
        <v>11467</v>
      </c>
      <c r="C11" s="31">
        <v>3</v>
      </c>
      <c r="D11" s="32"/>
      <c r="E11" s="31">
        <v>23</v>
      </c>
      <c r="F11" s="32">
        <f t="shared" si="0"/>
        <v>1725</v>
      </c>
      <c r="G11" s="32"/>
      <c r="H11" s="32">
        <f>H10</f>
        <v>193.75</v>
      </c>
      <c r="I11" s="32">
        <f t="shared" si="1"/>
        <v>-2007.6048387096776</v>
      </c>
      <c r="J11" s="31"/>
    </row>
    <row r="12" spans="1:10" ht="15" customHeight="1" x14ac:dyDescent="0.25">
      <c r="A12" s="33" t="s">
        <v>289</v>
      </c>
      <c r="B12" s="31">
        <v>2167</v>
      </c>
      <c r="C12" s="31">
        <v>3</v>
      </c>
      <c r="D12" s="32"/>
      <c r="E12" s="31">
        <v>111</v>
      </c>
      <c r="F12" s="32">
        <f t="shared" si="0"/>
        <v>8325</v>
      </c>
      <c r="G12" s="32"/>
      <c r="H12" s="32">
        <f>H11</f>
        <v>193.75</v>
      </c>
      <c r="I12" s="32">
        <f t="shared" si="1"/>
        <v>4592.395161290322</v>
      </c>
      <c r="J12" s="31"/>
    </row>
    <row r="13" spans="1:10" ht="15" customHeight="1" x14ac:dyDescent="0.25">
      <c r="A13" s="31" t="s">
        <v>14</v>
      </c>
      <c r="B13" s="31">
        <v>3660</v>
      </c>
      <c r="C13" s="31">
        <v>3</v>
      </c>
      <c r="D13" s="32"/>
      <c r="E13" s="31">
        <v>6</v>
      </c>
      <c r="F13" s="32">
        <f t="shared" si="0"/>
        <v>450</v>
      </c>
      <c r="G13" s="32"/>
      <c r="H13" s="32">
        <f>H12</f>
        <v>193.75</v>
      </c>
      <c r="I13" s="32">
        <f t="shared" si="1"/>
        <v>-3282.6048387096776</v>
      </c>
      <c r="J13" s="31"/>
    </row>
    <row r="14" spans="1:10" ht="15" customHeight="1" x14ac:dyDescent="0.25">
      <c r="A14" s="13" t="s">
        <v>45</v>
      </c>
      <c r="B14" s="23" t="s">
        <v>101</v>
      </c>
      <c r="C14" s="9">
        <v>4</v>
      </c>
      <c r="D14" s="10">
        <v>6000</v>
      </c>
      <c r="E14" s="9"/>
      <c r="F14" s="10">
        <f t="shared" si="0"/>
        <v>6000</v>
      </c>
      <c r="G14" s="10">
        <v>617</v>
      </c>
      <c r="H14" s="10">
        <f>G14/6</f>
        <v>102.83333333333333</v>
      </c>
      <c r="I14" s="10">
        <f t="shared" si="1"/>
        <v>2176.4784946236555</v>
      </c>
      <c r="J14" s="9"/>
    </row>
    <row r="15" spans="1:10" ht="15" customHeight="1" x14ac:dyDescent="0.25">
      <c r="A15" s="33" t="s">
        <v>31</v>
      </c>
      <c r="B15" s="26" t="s">
        <v>119</v>
      </c>
      <c r="C15" s="31">
        <v>4</v>
      </c>
      <c r="D15" s="32"/>
      <c r="E15" s="31">
        <v>74</v>
      </c>
      <c r="F15" s="32">
        <f t="shared" si="0"/>
        <v>5550</v>
      </c>
      <c r="G15" s="32"/>
      <c r="H15" s="32">
        <f>H14</f>
        <v>102.83333333333333</v>
      </c>
      <c r="I15" s="32">
        <f t="shared" si="1"/>
        <v>1726.4784946236555</v>
      </c>
      <c r="J15" s="31"/>
    </row>
    <row r="16" spans="1:10" ht="15" customHeight="1" x14ac:dyDescent="0.25">
      <c r="A16" s="33" t="s">
        <v>193</v>
      </c>
      <c r="B16" s="26">
        <v>42067</v>
      </c>
      <c r="C16" s="31">
        <v>4</v>
      </c>
      <c r="D16" s="32"/>
      <c r="E16" s="31">
        <v>5</v>
      </c>
      <c r="F16" s="32">
        <f t="shared" si="0"/>
        <v>375</v>
      </c>
      <c r="G16" s="32"/>
      <c r="H16" s="32">
        <f>H15</f>
        <v>102.83333333333333</v>
      </c>
      <c r="I16" s="32">
        <f t="shared" si="1"/>
        <v>-3448.5215053763441</v>
      </c>
      <c r="J16" s="31"/>
    </row>
    <row r="17" spans="1:10" ht="15" customHeight="1" x14ac:dyDescent="0.25">
      <c r="A17" s="31" t="s">
        <v>68</v>
      </c>
      <c r="B17" s="31">
        <v>36046</v>
      </c>
      <c r="C17" s="31">
        <v>5</v>
      </c>
      <c r="D17" s="32"/>
      <c r="E17" s="31">
        <v>96</v>
      </c>
      <c r="F17" s="32">
        <f t="shared" si="0"/>
        <v>7200</v>
      </c>
      <c r="G17" s="32"/>
      <c r="H17" s="32">
        <f>H16</f>
        <v>102.83333333333333</v>
      </c>
      <c r="I17" s="32">
        <f t="shared" si="1"/>
        <v>3376.4784946236555</v>
      </c>
      <c r="J17" s="31"/>
    </row>
    <row r="18" spans="1:10" ht="15" customHeight="1" x14ac:dyDescent="0.25">
      <c r="A18" s="31" t="s">
        <v>62</v>
      </c>
      <c r="B18" s="31">
        <v>11437</v>
      </c>
      <c r="C18" s="31">
        <v>5</v>
      </c>
      <c r="D18" s="31"/>
      <c r="E18" s="31">
        <v>2</v>
      </c>
      <c r="F18" s="32">
        <f t="shared" si="0"/>
        <v>150</v>
      </c>
      <c r="G18" s="31"/>
      <c r="H18" s="32">
        <f>H17</f>
        <v>102.83333333333333</v>
      </c>
      <c r="I18" s="32">
        <f t="shared" si="1"/>
        <v>-3673.5215053763441</v>
      </c>
      <c r="J18" s="31"/>
    </row>
    <row r="19" spans="1:10" ht="15" customHeight="1" x14ac:dyDescent="0.25">
      <c r="A19" s="31" t="s">
        <v>24</v>
      </c>
      <c r="B19" s="31">
        <v>44209</v>
      </c>
      <c r="C19" s="31">
        <v>5</v>
      </c>
      <c r="D19" s="32"/>
      <c r="E19" s="31">
        <v>3</v>
      </c>
      <c r="F19" s="32">
        <f t="shared" si="0"/>
        <v>225</v>
      </c>
      <c r="G19" s="32"/>
      <c r="H19" s="32">
        <f>H18</f>
        <v>102.83333333333333</v>
      </c>
      <c r="I19" s="32">
        <f t="shared" si="1"/>
        <v>-3598.5215053763441</v>
      </c>
      <c r="J19" s="31"/>
    </row>
    <row r="20" spans="1:10" ht="15" customHeight="1" x14ac:dyDescent="0.25">
      <c r="A20" s="12" t="s">
        <v>57</v>
      </c>
      <c r="B20" s="23" t="s">
        <v>92</v>
      </c>
      <c r="C20" s="9">
        <v>6</v>
      </c>
      <c r="D20" s="10">
        <v>3000</v>
      </c>
      <c r="E20" s="9"/>
      <c r="F20" s="10">
        <f t="shared" si="0"/>
        <v>3000</v>
      </c>
      <c r="G20" s="10">
        <v>1335</v>
      </c>
      <c r="H20" s="10">
        <f>G20/3</f>
        <v>445</v>
      </c>
      <c r="I20" s="10">
        <f t="shared" si="1"/>
        <v>-481.35483870967755</v>
      </c>
      <c r="J20" s="9"/>
    </row>
    <row r="21" spans="1:10" ht="15" customHeight="1" x14ac:dyDescent="0.25">
      <c r="A21" s="33" t="s">
        <v>63</v>
      </c>
      <c r="B21" s="26" t="s">
        <v>108</v>
      </c>
      <c r="C21" s="29">
        <v>6</v>
      </c>
      <c r="D21" s="28"/>
      <c r="E21" s="29">
        <v>30</v>
      </c>
      <c r="F21" s="34">
        <f t="shared" si="0"/>
        <v>2250</v>
      </c>
      <c r="G21" s="28"/>
      <c r="H21" s="32">
        <f>H20</f>
        <v>445</v>
      </c>
      <c r="I21" s="32">
        <f t="shared" si="1"/>
        <v>-1231.3548387096776</v>
      </c>
      <c r="J21" s="27"/>
    </row>
    <row r="22" spans="1:10" ht="15" customHeight="1" x14ac:dyDescent="0.25">
      <c r="A22" s="35" t="s">
        <v>64</v>
      </c>
      <c r="B22" s="26" t="s">
        <v>109</v>
      </c>
      <c r="C22" s="31">
        <v>6</v>
      </c>
      <c r="D22" s="32"/>
      <c r="E22" s="31">
        <v>26</v>
      </c>
      <c r="F22" s="32">
        <f t="shared" si="0"/>
        <v>1950</v>
      </c>
      <c r="G22" s="32"/>
      <c r="H22" s="32">
        <f>H21</f>
        <v>445</v>
      </c>
      <c r="I22" s="32">
        <f t="shared" si="1"/>
        <v>-1531.3548387096776</v>
      </c>
      <c r="J22" s="31"/>
    </row>
    <row r="23" spans="1:10" ht="15" customHeight="1" x14ac:dyDescent="0.25">
      <c r="A23" s="13" t="s">
        <v>18</v>
      </c>
      <c r="B23" s="23" t="s">
        <v>128</v>
      </c>
      <c r="C23" s="9">
        <v>7</v>
      </c>
      <c r="D23" s="10">
        <v>3000</v>
      </c>
      <c r="E23" s="9"/>
      <c r="F23" s="10">
        <f t="shared" si="0"/>
        <v>3000</v>
      </c>
      <c r="G23" s="10">
        <v>1087</v>
      </c>
      <c r="H23" s="10">
        <f>G23/3</f>
        <v>362.33333333333331</v>
      </c>
      <c r="I23" s="10">
        <f t="shared" si="1"/>
        <v>-564.02150537634407</v>
      </c>
      <c r="J23" s="9"/>
    </row>
    <row r="24" spans="1:10" ht="15" customHeight="1" x14ac:dyDescent="0.25">
      <c r="A24" s="31" t="s">
        <v>44</v>
      </c>
      <c r="B24" s="31">
        <v>36046</v>
      </c>
      <c r="C24" s="31">
        <v>7</v>
      </c>
      <c r="D24" s="32"/>
      <c r="E24" s="31">
        <v>20</v>
      </c>
      <c r="F24" s="32">
        <f t="shared" si="0"/>
        <v>1500</v>
      </c>
      <c r="G24" s="32"/>
      <c r="H24" s="32">
        <f>H23</f>
        <v>362.33333333333331</v>
      </c>
      <c r="I24" s="32">
        <f t="shared" si="1"/>
        <v>-2064.0215053763441</v>
      </c>
      <c r="J24" s="31"/>
    </row>
    <row r="25" spans="1:10" s="15" customFormat="1" ht="15" customHeight="1" x14ac:dyDescent="0.25">
      <c r="A25" s="33" t="s">
        <v>33</v>
      </c>
      <c r="B25" s="26" t="s">
        <v>110</v>
      </c>
      <c r="C25" s="31">
        <v>7</v>
      </c>
      <c r="D25" s="32"/>
      <c r="E25" s="31">
        <v>74</v>
      </c>
      <c r="F25" s="32">
        <f t="shared" si="0"/>
        <v>5550</v>
      </c>
      <c r="G25" s="32"/>
      <c r="H25" s="32">
        <f>H24</f>
        <v>362.33333333333331</v>
      </c>
      <c r="I25" s="32">
        <f t="shared" si="1"/>
        <v>1985.9784946236555</v>
      </c>
      <c r="J25" s="31"/>
    </row>
    <row r="26" spans="1:10" s="15" customFormat="1" ht="15" customHeight="1" x14ac:dyDescent="0.25">
      <c r="A26" s="13" t="s">
        <v>77</v>
      </c>
      <c r="B26" s="23" t="s">
        <v>137</v>
      </c>
      <c r="C26" s="9">
        <v>8</v>
      </c>
      <c r="D26" s="10">
        <v>3000</v>
      </c>
      <c r="E26" s="9"/>
      <c r="F26" s="10">
        <f t="shared" si="0"/>
        <v>3000</v>
      </c>
      <c r="G26" s="10">
        <v>4080</v>
      </c>
      <c r="H26" s="10">
        <f>G26/3</f>
        <v>1360</v>
      </c>
      <c r="I26" s="10">
        <f t="shared" si="1"/>
        <v>433.64516129032245</v>
      </c>
      <c r="J26" s="9"/>
    </row>
    <row r="27" spans="1:10" ht="15" customHeight="1" x14ac:dyDescent="0.25">
      <c r="A27" s="33" t="s">
        <v>15</v>
      </c>
      <c r="B27" s="31">
        <v>34930</v>
      </c>
      <c r="C27" s="31">
        <v>8</v>
      </c>
      <c r="D27" s="32"/>
      <c r="E27" s="31">
        <v>103</v>
      </c>
      <c r="F27" s="32">
        <f t="shared" si="0"/>
        <v>7725</v>
      </c>
      <c r="G27" s="32"/>
      <c r="H27" s="32">
        <f>H26</f>
        <v>1360</v>
      </c>
      <c r="I27" s="32">
        <f t="shared" si="1"/>
        <v>5158.645161290322</v>
      </c>
      <c r="J27" s="31"/>
    </row>
    <row r="28" spans="1:10" ht="15" customHeight="1" x14ac:dyDescent="0.25">
      <c r="A28" s="33" t="s">
        <v>22</v>
      </c>
      <c r="B28" s="26" t="s">
        <v>118</v>
      </c>
      <c r="C28" s="31">
        <v>8</v>
      </c>
      <c r="D28" s="32"/>
      <c r="E28" s="31">
        <v>15</v>
      </c>
      <c r="F28" s="32">
        <f t="shared" si="0"/>
        <v>1125</v>
      </c>
      <c r="G28" s="32"/>
      <c r="H28" s="32">
        <f>H27</f>
        <v>1360</v>
      </c>
      <c r="I28" s="32">
        <f t="shared" si="1"/>
        <v>-1441.3548387096776</v>
      </c>
      <c r="J28" s="31"/>
    </row>
    <row r="29" spans="1:10" ht="15" customHeight="1" x14ac:dyDescent="0.25">
      <c r="A29" s="13" t="s">
        <v>71</v>
      </c>
      <c r="B29" s="23" t="s">
        <v>125</v>
      </c>
      <c r="C29" s="9">
        <v>9</v>
      </c>
      <c r="D29" s="10">
        <v>3000</v>
      </c>
      <c r="E29" s="9"/>
      <c r="F29" s="10">
        <f t="shared" si="0"/>
        <v>3000</v>
      </c>
      <c r="G29" s="10">
        <v>226</v>
      </c>
      <c r="H29" s="10">
        <f>G29/3</f>
        <v>75.333333333333329</v>
      </c>
      <c r="I29" s="10">
        <f t="shared" si="1"/>
        <v>-851.02150537634407</v>
      </c>
      <c r="J29" s="9"/>
    </row>
    <row r="30" spans="1:10" ht="15" customHeight="1" x14ac:dyDescent="0.25">
      <c r="A30" s="33" t="s">
        <v>69</v>
      </c>
      <c r="B30" s="26" t="s">
        <v>117</v>
      </c>
      <c r="C30" s="31">
        <v>9</v>
      </c>
      <c r="D30" s="32"/>
      <c r="E30" s="31">
        <v>12</v>
      </c>
      <c r="F30" s="32">
        <f t="shared" si="0"/>
        <v>900</v>
      </c>
      <c r="G30" s="32"/>
      <c r="H30" s="32">
        <f>H29</f>
        <v>75.333333333333329</v>
      </c>
      <c r="I30" s="32">
        <f t="shared" si="1"/>
        <v>-2951.0215053763441</v>
      </c>
      <c r="J30" s="31"/>
    </row>
    <row r="31" spans="1:10" ht="15" customHeight="1" x14ac:dyDescent="0.25">
      <c r="A31" s="33" t="s">
        <v>19</v>
      </c>
      <c r="B31" s="26" t="s">
        <v>99</v>
      </c>
      <c r="C31" s="31">
        <v>9</v>
      </c>
      <c r="D31" s="32"/>
      <c r="E31" s="31">
        <v>80</v>
      </c>
      <c r="F31" s="32">
        <f t="shared" si="0"/>
        <v>6000</v>
      </c>
      <c r="G31" s="32"/>
      <c r="H31" s="32">
        <f>H30</f>
        <v>75.333333333333329</v>
      </c>
      <c r="I31" s="32">
        <f t="shared" si="1"/>
        <v>2148.9784946236555</v>
      </c>
      <c r="J31" s="31"/>
    </row>
    <row r="32" spans="1:10" s="15" customFormat="1" ht="15" customHeight="1" x14ac:dyDescent="0.25">
      <c r="A32" s="13" t="s">
        <v>70</v>
      </c>
      <c r="B32" s="23" t="s">
        <v>123</v>
      </c>
      <c r="C32" s="9">
        <v>10</v>
      </c>
      <c r="D32" s="10">
        <v>3000</v>
      </c>
      <c r="E32" s="9"/>
      <c r="F32" s="10">
        <f t="shared" si="0"/>
        <v>3000</v>
      </c>
      <c r="G32" s="10">
        <v>680</v>
      </c>
      <c r="H32" s="10">
        <f>G32/3</f>
        <v>226.66666666666666</v>
      </c>
      <c r="I32" s="10">
        <f t="shared" si="1"/>
        <v>-699.68817204301104</v>
      </c>
      <c r="J32" s="9"/>
    </row>
    <row r="33" spans="1:10" ht="15" customHeight="1" x14ac:dyDescent="0.25">
      <c r="A33" s="33" t="s">
        <v>76</v>
      </c>
      <c r="B33" s="26" t="s">
        <v>133</v>
      </c>
      <c r="C33" s="31">
        <v>10</v>
      </c>
      <c r="D33" s="32"/>
      <c r="E33" s="31">
        <v>16</v>
      </c>
      <c r="F33" s="32">
        <f t="shared" si="0"/>
        <v>1200</v>
      </c>
      <c r="G33" s="32"/>
      <c r="H33" s="32">
        <f>H32</f>
        <v>226.66666666666666</v>
      </c>
      <c r="I33" s="32">
        <f t="shared" si="1"/>
        <v>-2499.688172043011</v>
      </c>
      <c r="J33" s="31"/>
    </row>
    <row r="34" spans="1:10" ht="15" customHeight="1" x14ac:dyDescent="0.25">
      <c r="A34" s="33" t="s">
        <v>75</v>
      </c>
      <c r="B34" s="26" t="s">
        <v>131</v>
      </c>
      <c r="C34" s="31">
        <v>10</v>
      </c>
      <c r="D34" s="32"/>
      <c r="E34" s="31">
        <v>62</v>
      </c>
      <c r="F34" s="32">
        <f t="shared" si="0"/>
        <v>4650</v>
      </c>
      <c r="G34" s="32"/>
      <c r="H34" s="32">
        <f>H33</f>
        <v>226.66666666666666</v>
      </c>
      <c r="I34" s="32">
        <f t="shared" si="1"/>
        <v>950.31182795698942</v>
      </c>
      <c r="J34" s="31"/>
    </row>
    <row r="35" spans="1:10" ht="15" customHeight="1" x14ac:dyDescent="0.25">
      <c r="A35" s="5"/>
      <c r="B35" s="5"/>
      <c r="C35" s="5"/>
      <c r="D35" s="6"/>
      <c r="E35" s="5"/>
      <c r="F35" s="6">
        <f>SUM(F4:F34)</f>
        <v>103650</v>
      </c>
      <c r="G35" s="6"/>
      <c r="H35" s="6">
        <f>SUM(H4:H34)</f>
        <v>18067.000000000007</v>
      </c>
      <c r="I35" s="6">
        <f>F35+H35</f>
        <v>121717</v>
      </c>
      <c r="J35" s="6"/>
    </row>
    <row r="36" spans="1:10" ht="15" customHeight="1" x14ac:dyDescent="0.25">
      <c r="A36" s="5"/>
      <c r="B36" s="5"/>
      <c r="C36" s="5"/>
      <c r="D36" s="6"/>
      <c r="E36" s="5"/>
      <c r="F36" s="6"/>
      <c r="G36" s="6"/>
      <c r="H36" s="8" t="s">
        <v>55</v>
      </c>
      <c r="I36" s="6">
        <f>I35/(COUNTIF(A4:A34,"*"))</f>
        <v>3926.3548387096776</v>
      </c>
      <c r="J36" s="5"/>
    </row>
  </sheetData>
  <autoFilter ref="A3:J34" xr:uid="{6F474B58-787A-4D45-B02F-A5A27401A210}">
    <sortState xmlns:xlrd2="http://schemas.microsoft.com/office/spreadsheetml/2017/richdata2" ref="A4:J36">
      <sortCondition ref="C3:C34"/>
    </sortState>
  </autoFilter>
  <sortState xmlns:xlrd2="http://schemas.microsoft.com/office/spreadsheetml/2017/richdata2" ref="A4:J34">
    <sortCondition ref="C4:C34"/>
  </sortState>
  <conditionalFormatting sqref="I4:I34">
    <cfRule type="cellIs" dxfId="59" priority="8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DD1F-C4EC-B840-BEDD-18C745745B24}">
  <dimension ref="A1:J50"/>
  <sheetViews>
    <sheetView zoomScaleNormal="100" workbookViewId="0">
      <selection activeCell="I5" sqref="A5:I5"/>
    </sheetView>
  </sheetViews>
  <sheetFormatPr defaultColWidth="8.85546875" defaultRowHeight="15" customHeight="1" x14ac:dyDescent="0.25"/>
  <cols>
    <col min="1" max="1" width="27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336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334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13" t="s">
        <v>261</v>
      </c>
      <c r="B4" s="20">
        <v>11492</v>
      </c>
      <c r="C4" s="21">
        <v>1</v>
      </c>
      <c r="D4" s="22">
        <v>6000</v>
      </c>
      <c r="E4" s="21"/>
      <c r="F4" s="22">
        <f t="shared" ref="F4:F9" si="0">(E4*75)+D4</f>
        <v>6000</v>
      </c>
      <c r="G4" s="22">
        <v>258</v>
      </c>
      <c r="H4" s="22">
        <f>G4/4</f>
        <v>64.5</v>
      </c>
      <c r="I4" s="10">
        <f t="shared" ref="I4:I22" si="1">F4+H4-$I$50</f>
        <v>310.85555555555584</v>
      </c>
      <c r="J4" s="9"/>
    </row>
    <row r="5" spans="1:10" ht="15" customHeight="1" x14ac:dyDescent="0.25">
      <c r="A5" s="33" t="s">
        <v>279</v>
      </c>
      <c r="B5" s="36" t="s">
        <v>144</v>
      </c>
      <c r="C5" s="29">
        <v>1</v>
      </c>
      <c r="D5" s="34"/>
      <c r="E5" s="29">
        <v>140</v>
      </c>
      <c r="F5" s="34">
        <f>(E5*150)+D5</f>
        <v>21000</v>
      </c>
      <c r="G5" s="34"/>
      <c r="H5" s="34">
        <f>H4</f>
        <v>64.5</v>
      </c>
      <c r="I5" s="32">
        <f t="shared" si="1"/>
        <v>15310.855555555556</v>
      </c>
      <c r="J5" s="31"/>
    </row>
    <row r="6" spans="1:10" ht="15" customHeight="1" x14ac:dyDescent="0.25">
      <c r="A6" s="33" t="s">
        <v>291</v>
      </c>
      <c r="B6" s="36">
        <v>11560</v>
      </c>
      <c r="C6" s="29">
        <v>1</v>
      </c>
      <c r="D6" s="34"/>
      <c r="E6" s="29">
        <v>64</v>
      </c>
      <c r="F6" s="34">
        <f t="shared" si="0"/>
        <v>4800</v>
      </c>
      <c r="G6" s="34"/>
      <c r="H6" s="34">
        <f>H5</f>
        <v>64.5</v>
      </c>
      <c r="I6" s="32">
        <f t="shared" si="1"/>
        <v>-889.14444444444416</v>
      </c>
      <c r="J6" s="31"/>
    </row>
    <row r="7" spans="1:10" ht="15" customHeight="1" x14ac:dyDescent="0.25">
      <c r="A7" s="33" t="s">
        <v>166</v>
      </c>
      <c r="B7" s="36" t="s">
        <v>227</v>
      </c>
      <c r="C7" s="29">
        <v>1</v>
      </c>
      <c r="D7" s="34"/>
      <c r="E7" s="29">
        <v>136</v>
      </c>
      <c r="F7" s="34">
        <f t="shared" si="0"/>
        <v>10200</v>
      </c>
      <c r="G7" s="34"/>
      <c r="H7" s="34">
        <f>H6</f>
        <v>64.5</v>
      </c>
      <c r="I7" s="32">
        <f t="shared" si="1"/>
        <v>4510.8555555555558</v>
      </c>
      <c r="J7" s="31"/>
    </row>
    <row r="8" spans="1:10" ht="15" customHeight="1" x14ac:dyDescent="0.25">
      <c r="A8" s="14" t="s">
        <v>157</v>
      </c>
      <c r="B8" s="20" t="s">
        <v>221</v>
      </c>
      <c r="C8" s="21">
        <v>2</v>
      </c>
      <c r="D8" s="22">
        <v>10000</v>
      </c>
      <c r="E8" s="21"/>
      <c r="F8" s="22">
        <f t="shared" si="0"/>
        <v>10000</v>
      </c>
      <c r="G8" s="22">
        <v>7060</v>
      </c>
      <c r="H8" s="22">
        <f>G8/5</f>
        <v>1412</v>
      </c>
      <c r="I8" s="10">
        <f t="shared" si="1"/>
        <v>5658.3555555555558</v>
      </c>
      <c r="J8" s="9"/>
    </row>
    <row r="9" spans="1:10" ht="15" customHeight="1" x14ac:dyDescent="0.25">
      <c r="A9" s="31" t="s">
        <v>302</v>
      </c>
      <c r="B9" s="36" t="s">
        <v>103</v>
      </c>
      <c r="C9" s="29">
        <v>2</v>
      </c>
      <c r="D9" s="34"/>
      <c r="E9" s="29">
        <v>58</v>
      </c>
      <c r="F9" s="34">
        <f t="shared" si="0"/>
        <v>4350</v>
      </c>
      <c r="G9" s="34"/>
      <c r="H9" s="34">
        <f>H8</f>
        <v>1412</v>
      </c>
      <c r="I9" s="32">
        <f t="shared" si="1"/>
        <v>8.3555555555558385</v>
      </c>
      <c r="J9" s="31"/>
    </row>
    <row r="10" spans="1:10" ht="15" customHeight="1" x14ac:dyDescent="0.25">
      <c r="A10" s="33" t="s">
        <v>293</v>
      </c>
      <c r="B10" s="36">
        <v>2287</v>
      </c>
      <c r="C10" s="29">
        <v>2</v>
      </c>
      <c r="D10" s="34"/>
      <c r="E10" s="29">
        <v>52</v>
      </c>
      <c r="F10" s="34">
        <f t="shared" ref="F10:F22" si="2">(E10*75)+D10</f>
        <v>3900</v>
      </c>
      <c r="G10" s="34"/>
      <c r="H10" s="34">
        <f>H9</f>
        <v>1412</v>
      </c>
      <c r="I10" s="32">
        <f t="shared" si="1"/>
        <v>-441.64444444444416</v>
      </c>
      <c r="J10" s="31"/>
    </row>
    <row r="11" spans="1:10" ht="15" customHeight="1" x14ac:dyDescent="0.25">
      <c r="A11" s="33" t="s">
        <v>200</v>
      </c>
      <c r="B11" s="36" t="s">
        <v>267</v>
      </c>
      <c r="C11" s="29">
        <v>2</v>
      </c>
      <c r="D11" s="34"/>
      <c r="E11" s="29">
        <v>72</v>
      </c>
      <c r="F11" s="34">
        <f t="shared" si="2"/>
        <v>5400</v>
      </c>
      <c r="G11" s="34"/>
      <c r="H11" s="34">
        <f>H10</f>
        <v>1412</v>
      </c>
      <c r="I11" s="32">
        <f t="shared" si="1"/>
        <v>1058.3555555555558</v>
      </c>
      <c r="J11" s="31"/>
    </row>
    <row r="12" spans="1:10" ht="15" customHeight="1" x14ac:dyDescent="0.25">
      <c r="A12" s="33" t="s">
        <v>169</v>
      </c>
      <c r="B12" s="36">
        <v>4420</v>
      </c>
      <c r="C12" s="29">
        <v>2</v>
      </c>
      <c r="D12" s="34"/>
      <c r="E12" s="29">
        <v>76</v>
      </c>
      <c r="F12" s="34">
        <f t="shared" si="2"/>
        <v>5700</v>
      </c>
      <c r="G12" s="34"/>
      <c r="H12" s="34">
        <f>H11</f>
        <v>1412</v>
      </c>
      <c r="I12" s="32">
        <f t="shared" si="1"/>
        <v>1358.3555555555558</v>
      </c>
      <c r="J12" s="31"/>
    </row>
    <row r="13" spans="1:10" ht="15" customHeight="1" x14ac:dyDescent="0.25">
      <c r="A13" s="13" t="s">
        <v>194</v>
      </c>
      <c r="B13" s="20" t="s">
        <v>223</v>
      </c>
      <c r="C13" s="21">
        <v>3</v>
      </c>
      <c r="D13" s="22">
        <v>10000</v>
      </c>
      <c r="E13" s="21"/>
      <c r="F13" s="22">
        <f t="shared" si="2"/>
        <v>10000</v>
      </c>
      <c r="G13" s="22">
        <v>3438</v>
      </c>
      <c r="H13" s="22">
        <f>G13/5</f>
        <v>687.6</v>
      </c>
      <c r="I13" s="10">
        <f t="shared" si="1"/>
        <v>4933.9555555555562</v>
      </c>
      <c r="J13" s="9"/>
    </row>
    <row r="14" spans="1:10" ht="15" customHeight="1" x14ac:dyDescent="0.25">
      <c r="A14" s="31" t="s">
        <v>295</v>
      </c>
      <c r="B14" s="36">
        <v>1853</v>
      </c>
      <c r="C14" s="29">
        <v>3</v>
      </c>
      <c r="D14" s="34"/>
      <c r="E14" s="29">
        <v>11</v>
      </c>
      <c r="F14" s="34">
        <f t="shared" si="2"/>
        <v>825</v>
      </c>
      <c r="G14" s="34"/>
      <c r="H14" s="34">
        <f>H13</f>
        <v>687.6</v>
      </c>
      <c r="I14" s="32">
        <f t="shared" si="1"/>
        <v>-4241.0444444444438</v>
      </c>
      <c r="J14" s="31"/>
    </row>
    <row r="15" spans="1:10" ht="15" customHeight="1" x14ac:dyDescent="0.25">
      <c r="A15" s="33" t="s">
        <v>300</v>
      </c>
      <c r="B15" s="36">
        <v>11499</v>
      </c>
      <c r="C15" s="29">
        <v>3</v>
      </c>
      <c r="D15" s="34"/>
      <c r="E15" s="29">
        <v>50</v>
      </c>
      <c r="F15" s="34">
        <f t="shared" si="2"/>
        <v>3750</v>
      </c>
      <c r="G15" s="34"/>
      <c r="H15" s="34">
        <f>H14</f>
        <v>687.6</v>
      </c>
      <c r="I15" s="32">
        <f t="shared" si="1"/>
        <v>-1316.0444444444438</v>
      </c>
      <c r="J15" s="31"/>
    </row>
    <row r="16" spans="1:10" ht="15" customHeight="1" x14ac:dyDescent="0.25">
      <c r="A16" s="33" t="s">
        <v>250</v>
      </c>
      <c r="B16" s="36">
        <v>26320</v>
      </c>
      <c r="C16" s="29">
        <v>3</v>
      </c>
      <c r="D16" s="34"/>
      <c r="E16" s="29">
        <v>29</v>
      </c>
      <c r="F16" s="34">
        <f t="shared" si="2"/>
        <v>2175</v>
      </c>
      <c r="G16" s="34"/>
      <c r="H16" s="34">
        <f>H15</f>
        <v>687.6</v>
      </c>
      <c r="I16" s="32">
        <f t="shared" si="1"/>
        <v>-2891.0444444444443</v>
      </c>
      <c r="J16" s="31"/>
    </row>
    <row r="17" spans="1:10" x14ac:dyDescent="0.25">
      <c r="A17" s="33" t="s">
        <v>162</v>
      </c>
      <c r="B17" s="36" t="s">
        <v>224</v>
      </c>
      <c r="C17" s="29">
        <v>3</v>
      </c>
      <c r="D17" s="34"/>
      <c r="E17" s="29">
        <v>47</v>
      </c>
      <c r="F17" s="34">
        <f t="shared" si="2"/>
        <v>3525</v>
      </c>
      <c r="G17" s="34"/>
      <c r="H17" s="34">
        <f>H16</f>
        <v>687.6</v>
      </c>
      <c r="I17" s="32">
        <f t="shared" si="1"/>
        <v>-1541.0444444444438</v>
      </c>
      <c r="J17" s="31"/>
    </row>
    <row r="18" spans="1:10" ht="15" customHeight="1" x14ac:dyDescent="0.25">
      <c r="A18" s="9" t="s">
        <v>28</v>
      </c>
      <c r="B18" s="20" t="s">
        <v>93</v>
      </c>
      <c r="C18" s="21">
        <v>4</v>
      </c>
      <c r="D18" s="22">
        <v>6000</v>
      </c>
      <c r="E18" s="21"/>
      <c r="F18" s="22">
        <f t="shared" si="2"/>
        <v>6000</v>
      </c>
      <c r="G18" s="22">
        <v>5894</v>
      </c>
      <c r="H18" s="22">
        <f>G18/4</f>
        <v>1473.5</v>
      </c>
      <c r="I18" s="10">
        <f t="shared" si="1"/>
        <v>1719.8555555555558</v>
      </c>
      <c r="J18" s="9"/>
    </row>
    <row r="19" spans="1:10" ht="15" customHeight="1" x14ac:dyDescent="0.25">
      <c r="A19" s="33" t="s">
        <v>290</v>
      </c>
      <c r="B19" s="36">
        <v>37635</v>
      </c>
      <c r="C19" s="29">
        <v>4</v>
      </c>
      <c r="D19" s="34"/>
      <c r="E19" s="29">
        <v>50</v>
      </c>
      <c r="F19" s="34">
        <f t="shared" si="2"/>
        <v>3750</v>
      </c>
      <c r="G19" s="34"/>
      <c r="H19" s="34">
        <f>H18</f>
        <v>1473.5</v>
      </c>
      <c r="I19" s="32">
        <f t="shared" si="1"/>
        <v>-530.14444444444416</v>
      </c>
      <c r="J19" s="31"/>
    </row>
    <row r="20" spans="1:10" ht="15" customHeight="1" x14ac:dyDescent="0.25">
      <c r="A20" s="33" t="s">
        <v>184</v>
      </c>
      <c r="B20" s="36" t="s">
        <v>240</v>
      </c>
      <c r="C20" s="29">
        <v>4</v>
      </c>
      <c r="D20" s="34"/>
      <c r="E20" s="29">
        <v>48</v>
      </c>
      <c r="F20" s="34">
        <f t="shared" si="2"/>
        <v>3600</v>
      </c>
      <c r="G20" s="34"/>
      <c r="H20" s="34">
        <f>H19</f>
        <v>1473.5</v>
      </c>
      <c r="I20" s="32">
        <f t="shared" si="1"/>
        <v>-680.14444444444416</v>
      </c>
      <c r="J20" s="31"/>
    </row>
    <row r="21" spans="1:10" ht="15" customHeight="1" x14ac:dyDescent="0.25">
      <c r="A21" s="31" t="s">
        <v>65</v>
      </c>
      <c r="B21" s="36">
        <v>11455</v>
      </c>
      <c r="C21" s="29">
        <v>4</v>
      </c>
      <c r="D21" s="34"/>
      <c r="E21" s="29">
        <v>40</v>
      </c>
      <c r="F21" s="34">
        <f t="shared" si="2"/>
        <v>3000</v>
      </c>
      <c r="G21" s="34"/>
      <c r="H21" s="34">
        <f>H20</f>
        <v>1473.5</v>
      </c>
      <c r="I21" s="32">
        <f t="shared" si="1"/>
        <v>-1280.1444444444442</v>
      </c>
      <c r="J21" s="31"/>
    </row>
    <row r="22" spans="1:10" ht="15" customHeight="1" x14ac:dyDescent="0.25">
      <c r="A22" s="13" t="s">
        <v>23</v>
      </c>
      <c r="B22" s="20">
        <v>2658</v>
      </c>
      <c r="C22" s="21">
        <v>5</v>
      </c>
      <c r="D22" s="22">
        <v>6000</v>
      </c>
      <c r="E22" s="21"/>
      <c r="F22" s="22">
        <f t="shared" si="2"/>
        <v>6000</v>
      </c>
      <c r="G22" s="22">
        <v>998</v>
      </c>
      <c r="H22" s="22">
        <f>G22/4</f>
        <v>249.5</v>
      </c>
      <c r="I22" s="10">
        <f t="shared" si="1"/>
        <v>495.85555555555584</v>
      </c>
      <c r="J22" s="9"/>
    </row>
    <row r="23" spans="1:10" ht="15" customHeight="1" x14ac:dyDescent="0.25">
      <c r="A23" s="33" t="s">
        <v>155</v>
      </c>
      <c r="B23" s="36" t="s">
        <v>218</v>
      </c>
      <c r="C23" s="29">
        <v>5</v>
      </c>
      <c r="D23" s="34"/>
      <c r="E23" s="29">
        <v>184</v>
      </c>
      <c r="F23" s="34">
        <f>(E23*75)+D23</f>
        <v>13800</v>
      </c>
      <c r="G23" s="34"/>
      <c r="H23" s="34">
        <f>H22</f>
        <v>249.5</v>
      </c>
      <c r="I23" s="32">
        <f t="shared" ref="I23:I48" si="3">F23+H23-$I$50</f>
        <v>8295.8555555555558</v>
      </c>
      <c r="J23" s="31"/>
    </row>
    <row r="24" spans="1:10" ht="15" customHeight="1" x14ac:dyDescent="0.25">
      <c r="A24" s="33" t="s">
        <v>205</v>
      </c>
      <c r="B24" s="36" t="s">
        <v>246</v>
      </c>
      <c r="C24" s="29">
        <v>5</v>
      </c>
      <c r="D24" s="34"/>
      <c r="E24" s="29">
        <v>23</v>
      </c>
      <c r="F24" s="34">
        <f t="shared" ref="F24:F48" si="4">(E24*75)+D24</f>
        <v>1725</v>
      </c>
      <c r="G24" s="34"/>
      <c r="H24" s="34">
        <f>H23</f>
        <v>249.5</v>
      </c>
      <c r="I24" s="32">
        <f t="shared" si="3"/>
        <v>-3779.1444444444442</v>
      </c>
      <c r="J24" s="31"/>
    </row>
    <row r="25" spans="1:10" ht="15" customHeight="1" x14ac:dyDescent="0.25">
      <c r="A25" s="33" t="s">
        <v>278</v>
      </c>
      <c r="B25" s="36" t="s">
        <v>108</v>
      </c>
      <c r="C25" s="29">
        <v>5</v>
      </c>
      <c r="D25" s="34"/>
      <c r="E25" s="29">
        <v>45</v>
      </c>
      <c r="F25" s="34">
        <f t="shared" si="4"/>
        <v>3375</v>
      </c>
      <c r="G25" s="34"/>
      <c r="H25" s="34">
        <f>H24</f>
        <v>249.5</v>
      </c>
      <c r="I25" s="32">
        <f t="shared" si="3"/>
        <v>-2129.1444444444442</v>
      </c>
      <c r="J25" s="31"/>
    </row>
    <row r="26" spans="1:10" ht="15" customHeight="1" x14ac:dyDescent="0.25">
      <c r="A26" s="13" t="s">
        <v>37</v>
      </c>
      <c r="B26" s="20" t="s">
        <v>141</v>
      </c>
      <c r="C26" s="21">
        <v>6</v>
      </c>
      <c r="D26" s="22">
        <v>10000</v>
      </c>
      <c r="E26" s="21"/>
      <c r="F26" s="22">
        <f t="shared" si="4"/>
        <v>10000</v>
      </c>
      <c r="G26" s="22">
        <v>783</v>
      </c>
      <c r="H26" s="22">
        <f>G26/5</f>
        <v>156.6</v>
      </c>
      <c r="I26" s="10">
        <f t="shared" si="3"/>
        <v>4402.9555555555562</v>
      </c>
      <c r="J26" s="9"/>
    </row>
    <row r="27" spans="1:10" ht="15" customHeight="1" x14ac:dyDescent="0.25">
      <c r="A27" s="33" t="s">
        <v>158</v>
      </c>
      <c r="B27" s="36">
        <v>1772</v>
      </c>
      <c r="C27" s="29">
        <v>6</v>
      </c>
      <c r="D27" s="34"/>
      <c r="E27" s="29">
        <v>22</v>
      </c>
      <c r="F27" s="34">
        <f t="shared" si="4"/>
        <v>1650</v>
      </c>
      <c r="G27" s="34"/>
      <c r="H27" s="34">
        <f>H26</f>
        <v>156.6</v>
      </c>
      <c r="I27" s="32">
        <f t="shared" si="3"/>
        <v>-3947.0444444444443</v>
      </c>
      <c r="J27" s="31"/>
    </row>
    <row r="28" spans="1:10" ht="15" customHeight="1" x14ac:dyDescent="0.25">
      <c r="A28" s="33" t="s">
        <v>292</v>
      </c>
      <c r="B28" s="36">
        <v>11489</v>
      </c>
      <c r="C28" s="29">
        <v>6</v>
      </c>
      <c r="D28" s="34"/>
      <c r="E28" s="29">
        <v>62</v>
      </c>
      <c r="F28" s="34">
        <f t="shared" si="4"/>
        <v>4650</v>
      </c>
      <c r="G28" s="34"/>
      <c r="H28" s="34">
        <f>H27</f>
        <v>156.6</v>
      </c>
      <c r="I28" s="32">
        <f t="shared" si="3"/>
        <v>-947.0444444444438</v>
      </c>
      <c r="J28" s="31"/>
    </row>
    <row r="29" spans="1:10" ht="15" customHeight="1" x14ac:dyDescent="0.25">
      <c r="A29" s="31" t="s">
        <v>167</v>
      </c>
      <c r="B29" s="36" t="s">
        <v>229</v>
      </c>
      <c r="C29" s="29">
        <v>6</v>
      </c>
      <c r="D29" s="34"/>
      <c r="E29" s="29">
        <v>20</v>
      </c>
      <c r="F29" s="34">
        <f t="shared" si="4"/>
        <v>1500</v>
      </c>
      <c r="G29" s="34"/>
      <c r="H29" s="34">
        <f>H28</f>
        <v>156.6</v>
      </c>
      <c r="I29" s="32">
        <f t="shared" si="3"/>
        <v>-4097.0444444444438</v>
      </c>
      <c r="J29" s="31"/>
    </row>
    <row r="30" spans="1:10" ht="15" customHeight="1" x14ac:dyDescent="0.25">
      <c r="A30" s="31" t="s">
        <v>192</v>
      </c>
      <c r="B30" s="36" t="s">
        <v>97</v>
      </c>
      <c r="C30" s="29">
        <v>6</v>
      </c>
      <c r="D30" s="34"/>
      <c r="E30" s="29">
        <v>15</v>
      </c>
      <c r="F30" s="34">
        <f t="shared" si="4"/>
        <v>1125</v>
      </c>
      <c r="G30" s="34"/>
      <c r="H30" s="34">
        <f>H29</f>
        <v>156.6</v>
      </c>
      <c r="I30" s="32">
        <f t="shared" si="3"/>
        <v>-4472.0444444444438</v>
      </c>
      <c r="J30" s="31"/>
    </row>
    <row r="31" spans="1:10" ht="15" customHeight="1" x14ac:dyDescent="0.25">
      <c r="A31" s="13" t="s">
        <v>301</v>
      </c>
      <c r="B31" s="20">
        <v>11508</v>
      </c>
      <c r="C31" s="21">
        <v>7</v>
      </c>
      <c r="D31" s="22">
        <v>10000</v>
      </c>
      <c r="E31" s="21"/>
      <c r="F31" s="22">
        <f t="shared" si="4"/>
        <v>10000</v>
      </c>
      <c r="G31" s="22">
        <v>5259</v>
      </c>
      <c r="H31" s="22">
        <f>G31/5</f>
        <v>1051.8</v>
      </c>
      <c r="I31" s="10">
        <f t="shared" si="3"/>
        <v>5298.1555555555551</v>
      </c>
      <c r="J31" s="9"/>
    </row>
    <row r="32" spans="1:10" ht="15" customHeight="1" x14ac:dyDescent="0.25">
      <c r="A32" s="33" t="s">
        <v>275</v>
      </c>
      <c r="B32" s="36" t="s">
        <v>132</v>
      </c>
      <c r="C32" s="29">
        <v>7</v>
      </c>
      <c r="D32" s="34"/>
      <c r="E32" s="29">
        <v>56</v>
      </c>
      <c r="F32" s="34">
        <f t="shared" si="4"/>
        <v>4200</v>
      </c>
      <c r="G32" s="34"/>
      <c r="H32" s="34">
        <f>H31</f>
        <v>1051.8</v>
      </c>
      <c r="I32" s="32">
        <f t="shared" si="3"/>
        <v>-501.84444444444398</v>
      </c>
      <c r="J32" s="31"/>
    </row>
    <row r="33" spans="1:10" ht="15" customHeight="1" x14ac:dyDescent="0.25">
      <c r="A33" s="33" t="s">
        <v>198</v>
      </c>
      <c r="B33" s="36" t="s">
        <v>259</v>
      </c>
      <c r="C33" s="29">
        <v>7</v>
      </c>
      <c r="D33" s="34"/>
      <c r="E33" s="29">
        <v>32</v>
      </c>
      <c r="F33" s="34">
        <f t="shared" si="4"/>
        <v>2400</v>
      </c>
      <c r="G33" s="34"/>
      <c r="H33" s="34">
        <f>H32</f>
        <v>1051.8</v>
      </c>
      <c r="I33" s="32">
        <f t="shared" si="3"/>
        <v>-2301.844444444444</v>
      </c>
      <c r="J33" s="31"/>
    </row>
    <row r="34" spans="1:10" ht="15" customHeight="1" x14ac:dyDescent="0.25">
      <c r="A34" s="33" t="s">
        <v>296</v>
      </c>
      <c r="B34" s="36" t="s">
        <v>105</v>
      </c>
      <c r="C34" s="29">
        <v>7</v>
      </c>
      <c r="D34" s="34"/>
      <c r="E34" s="29">
        <v>49</v>
      </c>
      <c r="F34" s="34">
        <f t="shared" si="4"/>
        <v>3675</v>
      </c>
      <c r="G34" s="34"/>
      <c r="H34" s="34">
        <f>H33</f>
        <v>1051.8</v>
      </c>
      <c r="I34" s="32">
        <f t="shared" si="3"/>
        <v>-1026.844444444444</v>
      </c>
      <c r="J34" s="31"/>
    </row>
    <row r="35" spans="1:10" ht="15" customHeight="1" x14ac:dyDescent="0.25">
      <c r="A35" s="33" t="s">
        <v>214</v>
      </c>
      <c r="B35" s="36" t="s">
        <v>263</v>
      </c>
      <c r="C35" s="29">
        <v>7</v>
      </c>
      <c r="D35" s="34"/>
      <c r="E35" s="29">
        <v>64</v>
      </c>
      <c r="F35" s="34">
        <f t="shared" si="4"/>
        <v>4800</v>
      </c>
      <c r="G35" s="34"/>
      <c r="H35" s="34">
        <f>H34</f>
        <v>1051.8</v>
      </c>
      <c r="I35" s="32">
        <f t="shared" si="3"/>
        <v>98.15555555555602</v>
      </c>
      <c r="J35" s="31"/>
    </row>
    <row r="36" spans="1:10" ht="15" customHeight="1" x14ac:dyDescent="0.25">
      <c r="A36" s="13" t="s">
        <v>209</v>
      </c>
      <c r="B36" s="20" t="s">
        <v>118</v>
      </c>
      <c r="C36" s="21">
        <v>8</v>
      </c>
      <c r="D36" s="22">
        <v>6000</v>
      </c>
      <c r="E36" s="21"/>
      <c r="F36" s="22">
        <f t="shared" si="4"/>
        <v>6000</v>
      </c>
      <c r="G36" s="22">
        <v>1416</v>
      </c>
      <c r="H36" s="22">
        <f>G36/4</f>
        <v>354</v>
      </c>
      <c r="I36" s="10">
        <f t="shared" si="3"/>
        <v>600.35555555555584</v>
      </c>
      <c r="J36" s="9"/>
    </row>
    <row r="37" spans="1:10" ht="15" customHeight="1" x14ac:dyDescent="0.25">
      <c r="A37" s="33" t="s">
        <v>299</v>
      </c>
      <c r="B37" s="36" t="s">
        <v>122</v>
      </c>
      <c r="C37" s="29">
        <v>8</v>
      </c>
      <c r="D37" s="34"/>
      <c r="E37" s="29">
        <v>33</v>
      </c>
      <c r="F37" s="34">
        <f t="shared" si="4"/>
        <v>2475</v>
      </c>
      <c r="G37" s="34"/>
      <c r="H37" s="34">
        <f>H36</f>
        <v>354</v>
      </c>
      <c r="I37" s="32">
        <f t="shared" si="3"/>
        <v>-2924.6444444444442</v>
      </c>
      <c r="J37" s="31"/>
    </row>
    <row r="38" spans="1:10" ht="15" customHeight="1" x14ac:dyDescent="0.25">
      <c r="A38" s="33" t="s">
        <v>180</v>
      </c>
      <c r="B38" s="36" t="s">
        <v>234</v>
      </c>
      <c r="C38" s="29">
        <v>8</v>
      </c>
      <c r="D38" s="34"/>
      <c r="E38" s="29">
        <v>30</v>
      </c>
      <c r="F38" s="34">
        <f t="shared" si="4"/>
        <v>2250</v>
      </c>
      <c r="G38" s="34"/>
      <c r="H38" s="34">
        <f>H37</f>
        <v>354</v>
      </c>
      <c r="I38" s="32">
        <f t="shared" si="3"/>
        <v>-3149.6444444444442</v>
      </c>
      <c r="J38" s="31"/>
    </row>
    <row r="39" spans="1:10" ht="15" customHeight="1" x14ac:dyDescent="0.25">
      <c r="A39" s="33" t="s">
        <v>297</v>
      </c>
      <c r="B39" s="26">
        <v>25645</v>
      </c>
      <c r="C39" s="29">
        <v>8</v>
      </c>
      <c r="D39" s="34"/>
      <c r="E39" s="29">
        <v>52</v>
      </c>
      <c r="F39" s="34">
        <f t="shared" si="4"/>
        <v>3900</v>
      </c>
      <c r="G39" s="34"/>
      <c r="H39" s="34">
        <f>H38</f>
        <v>354</v>
      </c>
      <c r="I39" s="32">
        <f t="shared" si="3"/>
        <v>-1499.6444444444442</v>
      </c>
      <c r="J39" s="31"/>
    </row>
    <row r="40" spans="1:10" ht="15" customHeight="1" x14ac:dyDescent="0.25">
      <c r="A40" s="13" t="s">
        <v>269</v>
      </c>
      <c r="B40" s="20">
        <v>11405</v>
      </c>
      <c r="C40" s="21">
        <v>9</v>
      </c>
      <c r="D40" s="22">
        <v>6000</v>
      </c>
      <c r="E40" s="21"/>
      <c r="F40" s="22">
        <f t="shared" si="4"/>
        <v>6000</v>
      </c>
      <c r="G40" s="22">
        <v>1670</v>
      </c>
      <c r="H40" s="22">
        <f>G40/4</f>
        <v>417.5</v>
      </c>
      <c r="I40" s="10">
        <f t="shared" si="3"/>
        <v>663.85555555555584</v>
      </c>
      <c r="J40" s="9"/>
    </row>
    <row r="41" spans="1:10" ht="15" customHeight="1" x14ac:dyDescent="0.25">
      <c r="A41" s="33" t="s">
        <v>197</v>
      </c>
      <c r="B41" s="36" t="s">
        <v>116</v>
      </c>
      <c r="C41" s="29">
        <v>9</v>
      </c>
      <c r="D41" s="34"/>
      <c r="E41" s="29">
        <v>15</v>
      </c>
      <c r="F41" s="34">
        <f t="shared" si="4"/>
        <v>1125</v>
      </c>
      <c r="G41" s="34"/>
      <c r="H41" s="34">
        <f>H40</f>
        <v>417.5</v>
      </c>
      <c r="I41" s="32">
        <f t="shared" si="3"/>
        <v>-4211.1444444444442</v>
      </c>
      <c r="J41" s="31"/>
    </row>
    <row r="42" spans="1:10" ht="15" customHeight="1" x14ac:dyDescent="0.25">
      <c r="A42" s="33" t="s">
        <v>213</v>
      </c>
      <c r="B42" s="36" t="s">
        <v>133</v>
      </c>
      <c r="C42" s="29">
        <v>9</v>
      </c>
      <c r="D42" s="34"/>
      <c r="E42" s="29">
        <v>40</v>
      </c>
      <c r="F42" s="34">
        <f t="shared" si="4"/>
        <v>3000</v>
      </c>
      <c r="G42" s="34"/>
      <c r="H42" s="34">
        <f>H41</f>
        <v>417.5</v>
      </c>
      <c r="I42" s="32">
        <f t="shared" si="3"/>
        <v>-2336.1444444444442</v>
      </c>
      <c r="J42" s="31"/>
    </row>
    <row r="43" spans="1:10" ht="15" customHeight="1" x14ac:dyDescent="0.25">
      <c r="A43" s="33" t="s">
        <v>89</v>
      </c>
      <c r="B43" s="36" t="s">
        <v>153</v>
      </c>
      <c r="C43" s="29">
        <v>9</v>
      </c>
      <c r="D43" s="34"/>
      <c r="E43" s="29">
        <v>45</v>
      </c>
      <c r="F43" s="34">
        <f t="shared" si="4"/>
        <v>3375</v>
      </c>
      <c r="G43" s="34"/>
      <c r="H43" s="34">
        <f>H42</f>
        <v>417.5</v>
      </c>
      <c r="I43" s="32">
        <f t="shared" si="3"/>
        <v>-1961.1444444444442</v>
      </c>
      <c r="J43" s="31"/>
    </row>
    <row r="44" spans="1:10" ht="15" customHeight="1" x14ac:dyDescent="0.25">
      <c r="A44" s="13" t="s">
        <v>210</v>
      </c>
      <c r="B44" s="20" t="s">
        <v>268</v>
      </c>
      <c r="C44" s="21">
        <v>10</v>
      </c>
      <c r="D44" s="22">
        <v>10000</v>
      </c>
      <c r="E44" s="21"/>
      <c r="F44" s="22">
        <f t="shared" si="4"/>
        <v>10000</v>
      </c>
      <c r="G44" s="22">
        <v>1088</v>
      </c>
      <c r="H44" s="22">
        <f>G44/5</f>
        <v>217.6</v>
      </c>
      <c r="I44" s="10">
        <f t="shared" si="3"/>
        <v>4463.9555555555562</v>
      </c>
      <c r="J44" s="9"/>
    </row>
    <row r="45" spans="1:10" ht="15" customHeight="1" x14ac:dyDescent="0.25">
      <c r="A45" s="33" t="s">
        <v>85</v>
      </c>
      <c r="B45" s="36" t="s">
        <v>150</v>
      </c>
      <c r="C45" s="29">
        <v>10</v>
      </c>
      <c r="D45" s="34"/>
      <c r="E45" s="29">
        <v>70</v>
      </c>
      <c r="F45" s="34">
        <f t="shared" si="4"/>
        <v>5250</v>
      </c>
      <c r="G45" s="34"/>
      <c r="H45" s="34">
        <f>H44</f>
        <v>217.6</v>
      </c>
      <c r="I45" s="32">
        <f t="shared" si="3"/>
        <v>-286.0444444444438</v>
      </c>
      <c r="J45" s="31"/>
    </row>
    <row r="46" spans="1:10" ht="15" customHeight="1" x14ac:dyDescent="0.25">
      <c r="A46" s="33" t="s">
        <v>177</v>
      </c>
      <c r="B46" s="36" t="s">
        <v>126</v>
      </c>
      <c r="C46" s="29">
        <v>10</v>
      </c>
      <c r="D46" s="34"/>
      <c r="E46" s="29">
        <v>12</v>
      </c>
      <c r="F46" s="34">
        <f t="shared" si="4"/>
        <v>900</v>
      </c>
      <c r="G46" s="34"/>
      <c r="H46" s="34">
        <f>H45</f>
        <v>217.6</v>
      </c>
      <c r="I46" s="32">
        <f t="shared" si="3"/>
        <v>-4636.0444444444438</v>
      </c>
      <c r="J46" s="31"/>
    </row>
    <row r="47" spans="1:10" ht="15" customHeight="1" x14ac:dyDescent="0.25">
      <c r="A47" s="33" t="s">
        <v>73</v>
      </c>
      <c r="B47" s="36" t="s">
        <v>127</v>
      </c>
      <c r="C47" s="29">
        <v>10</v>
      </c>
      <c r="D47" s="34"/>
      <c r="E47" s="29">
        <v>64</v>
      </c>
      <c r="F47" s="34">
        <f t="shared" si="4"/>
        <v>4800</v>
      </c>
      <c r="G47" s="34"/>
      <c r="H47" s="34">
        <f>H46</f>
        <v>217.6</v>
      </c>
      <c r="I47" s="32">
        <f t="shared" si="3"/>
        <v>-736.0444444444438</v>
      </c>
      <c r="J47" s="31"/>
    </row>
    <row r="48" spans="1:10" ht="15" customHeight="1" x14ac:dyDescent="0.25">
      <c r="A48" s="33" t="s">
        <v>80</v>
      </c>
      <c r="B48" s="36">
        <v>11407</v>
      </c>
      <c r="C48" s="29">
        <v>10</v>
      </c>
      <c r="D48" s="34"/>
      <c r="E48" s="29">
        <v>68</v>
      </c>
      <c r="F48" s="34">
        <f t="shared" si="4"/>
        <v>5100</v>
      </c>
      <c r="G48" s="34"/>
      <c r="H48" s="34">
        <f>H47</f>
        <v>217.6</v>
      </c>
      <c r="I48" s="32">
        <f t="shared" si="3"/>
        <v>-436.0444444444438</v>
      </c>
      <c r="J48" s="31"/>
    </row>
    <row r="49" spans="1:10" ht="15" customHeight="1" x14ac:dyDescent="0.25">
      <c r="A49" s="5"/>
      <c r="B49" s="5"/>
      <c r="C49" s="5"/>
      <c r="D49" s="6"/>
      <c r="E49" s="5"/>
      <c r="F49" s="6">
        <f>SUM(F4:F48)</f>
        <v>231050</v>
      </c>
      <c r="G49" s="6"/>
      <c r="H49" s="6">
        <f>SUM(H4:H48)</f>
        <v>27863.999999999982</v>
      </c>
      <c r="I49" s="6">
        <f>F49+H49</f>
        <v>258913.99999999997</v>
      </c>
      <c r="J49" s="6"/>
    </row>
    <row r="50" spans="1:10" ht="15" customHeight="1" x14ac:dyDescent="0.25">
      <c r="A50" s="5"/>
      <c r="B50" s="5"/>
      <c r="C50" s="5"/>
      <c r="D50" s="6"/>
      <c r="E50" s="5"/>
      <c r="F50" s="6"/>
      <c r="G50" s="6"/>
      <c r="H50" s="8" t="s">
        <v>55</v>
      </c>
      <c r="I50" s="6">
        <f>I49/(COUNTIF(A4:A48,"*"))</f>
        <v>5753.6444444444442</v>
      </c>
      <c r="J50" s="5"/>
    </row>
  </sheetData>
  <autoFilter ref="A3:J48" xr:uid="{6F474B58-787A-4D45-B02F-A5A27401A210}">
    <sortState xmlns:xlrd2="http://schemas.microsoft.com/office/spreadsheetml/2017/richdata2" ref="A4:J50">
      <sortCondition ref="C3:C48"/>
    </sortState>
  </autoFilter>
  <conditionalFormatting sqref="I35:I36 I25:I26 I29:I30 I32 I39:I41 I47:I48 I43:I45 I4:I23">
    <cfRule type="cellIs" dxfId="58" priority="101" operator="lessThan">
      <formula>0</formula>
    </cfRule>
  </conditionalFormatting>
  <conditionalFormatting sqref="I24">
    <cfRule type="cellIs" dxfId="57" priority="92" operator="lessThan">
      <formula>0</formula>
    </cfRule>
  </conditionalFormatting>
  <conditionalFormatting sqref="I27">
    <cfRule type="cellIs" dxfId="56" priority="91" operator="lessThan">
      <formula>0</formula>
    </cfRule>
  </conditionalFormatting>
  <conditionalFormatting sqref="I33">
    <cfRule type="cellIs" dxfId="55" priority="88" operator="lessThan">
      <formula>0</formula>
    </cfRule>
  </conditionalFormatting>
  <conditionalFormatting sqref="I37">
    <cfRule type="cellIs" dxfId="54" priority="87" operator="lessThan">
      <formula>0</formula>
    </cfRule>
  </conditionalFormatting>
  <conditionalFormatting sqref="I38">
    <cfRule type="cellIs" dxfId="53" priority="86" operator="lessThan">
      <formula>0</formula>
    </cfRule>
  </conditionalFormatting>
  <conditionalFormatting sqref="I46">
    <cfRule type="cellIs" dxfId="52" priority="84" operator="lessThan">
      <formula>0</formula>
    </cfRule>
  </conditionalFormatting>
  <conditionalFormatting sqref="I28">
    <cfRule type="cellIs" dxfId="51" priority="19" operator="lessThan">
      <formula>0</formula>
    </cfRule>
  </conditionalFormatting>
  <conditionalFormatting sqref="I31">
    <cfRule type="cellIs" dxfId="50" priority="18" operator="lessThan">
      <formula>0</formula>
    </cfRule>
  </conditionalFormatting>
  <conditionalFormatting sqref="I34">
    <cfRule type="cellIs" dxfId="49" priority="17" operator="lessThan">
      <formula>0</formula>
    </cfRule>
  </conditionalFormatting>
  <conditionalFormatting sqref="I42">
    <cfRule type="cellIs" dxfId="48" priority="16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3CE5-5369-6E44-A858-22D7BB840FA9}">
  <dimension ref="A1:J45"/>
  <sheetViews>
    <sheetView tabSelected="1" zoomScaleNormal="100" workbookViewId="0">
      <selection activeCell="L14" sqref="L14"/>
    </sheetView>
  </sheetViews>
  <sheetFormatPr defaultColWidth="8.85546875" defaultRowHeight="15" customHeight="1" x14ac:dyDescent="0.25"/>
  <cols>
    <col min="1" max="1" width="21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337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334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12" t="s">
        <v>155</v>
      </c>
      <c r="B4" s="23" t="s">
        <v>218</v>
      </c>
      <c r="C4" s="9">
        <v>1</v>
      </c>
      <c r="D4" s="10">
        <v>10000</v>
      </c>
      <c r="E4" s="9"/>
      <c r="F4" s="10">
        <f>(E4*150)+D4</f>
        <v>10000</v>
      </c>
      <c r="G4" s="10">
        <v>4540</v>
      </c>
      <c r="H4" s="10">
        <f>G4/5</f>
        <v>908</v>
      </c>
      <c r="I4" s="10">
        <f t="shared" ref="I4:I43" si="0">F4+H4-$I$45</f>
        <v>5054.7749999999996</v>
      </c>
      <c r="J4" s="9"/>
    </row>
    <row r="5" spans="1:10" ht="15" customHeight="1" x14ac:dyDescent="0.25">
      <c r="A5" s="33" t="s">
        <v>156</v>
      </c>
      <c r="B5" s="26" t="s">
        <v>140</v>
      </c>
      <c r="C5" s="31">
        <v>1</v>
      </c>
      <c r="D5" s="32"/>
      <c r="E5" s="31">
        <v>173</v>
      </c>
      <c r="F5" s="32">
        <f>(E5*150)+D5</f>
        <v>25950</v>
      </c>
      <c r="G5" s="32"/>
      <c r="H5" s="32">
        <f>H4</f>
        <v>908</v>
      </c>
      <c r="I5" s="32">
        <f t="shared" si="0"/>
        <v>21004.775000000001</v>
      </c>
      <c r="J5" s="31"/>
    </row>
    <row r="6" spans="1:10" ht="15" customHeight="1" x14ac:dyDescent="0.25">
      <c r="A6" s="31" t="s">
        <v>154</v>
      </c>
      <c r="B6" s="26" t="s">
        <v>219</v>
      </c>
      <c r="C6" s="31">
        <v>1</v>
      </c>
      <c r="D6" s="32"/>
      <c r="E6" s="31">
        <v>59</v>
      </c>
      <c r="F6" s="32">
        <f>(E6*75)+D6</f>
        <v>4425</v>
      </c>
      <c r="G6" s="32"/>
      <c r="H6" s="32">
        <f>H5</f>
        <v>908</v>
      </c>
      <c r="I6" s="32">
        <f t="shared" si="0"/>
        <v>-520.22500000000036</v>
      </c>
      <c r="J6" s="31"/>
    </row>
    <row r="7" spans="1:10" ht="15" customHeight="1" x14ac:dyDescent="0.25">
      <c r="A7" s="31" t="s">
        <v>163</v>
      </c>
      <c r="B7" s="26" t="s">
        <v>225</v>
      </c>
      <c r="C7" s="31">
        <v>1</v>
      </c>
      <c r="D7" s="32"/>
      <c r="E7" s="31">
        <v>62</v>
      </c>
      <c r="F7" s="32">
        <f>(E7*75)+D7</f>
        <v>4650</v>
      </c>
      <c r="G7" s="32"/>
      <c r="H7" s="32">
        <f>H6</f>
        <v>908</v>
      </c>
      <c r="I7" s="32">
        <f t="shared" si="0"/>
        <v>-295.22500000000036</v>
      </c>
      <c r="J7" s="31"/>
    </row>
    <row r="8" spans="1:10" ht="15" customHeight="1" x14ac:dyDescent="0.25">
      <c r="A8" s="31" t="s">
        <v>54</v>
      </c>
      <c r="B8" s="26" t="s">
        <v>107</v>
      </c>
      <c r="C8" s="31">
        <v>1</v>
      </c>
      <c r="D8" s="32"/>
      <c r="E8" s="31">
        <v>191</v>
      </c>
      <c r="F8" s="32">
        <f>(E8*150)+D8</f>
        <v>28650</v>
      </c>
      <c r="G8" s="32"/>
      <c r="H8" s="32">
        <f>H7</f>
        <v>908</v>
      </c>
      <c r="I8" s="32">
        <f t="shared" si="0"/>
        <v>23704.775000000001</v>
      </c>
      <c r="J8" s="31"/>
    </row>
    <row r="9" spans="1:10" ht="15" customHeight="1" x14ac:dyDescent="0.25">
      <c r="A9" s="9" t="s">
        <v>164</v>
      </c>
      <c r="B9" s="23" t="s">
        <v>226</v>
      </c>
      <c r="C9" s="9">
        <v>2</v>
      </c>
      <c r="D9" s="10">
        <v>6000</v>
      </c>
      <c r="E9" s="9"/>
      <c r="F9" s="10">
        <f t="shared" ref="F9:F43" si="1">(E9*75)+D9</f>
        <v>6000</v>
      </c>
      <c r="G9" s="10">
        <v>1973</v>
      </c>
      <c r="H9" s="10">
        <f>G9/3</f>
        <v>657.66666666666663</v>
      </c>
      <c r="I9" s="10">
        <f t="shared" si="0"/>
        <v>804.44166666666661</v>
      </c>
      <c r="J9" s="9"/>
    </row>
    <row r="10" spans="1:10" ht="15" customHeight="1" x14ac:dyDescent="0.25">
      <c r="A10" s="31" t="s">
        <v>160</v>
      </c>
      <c r="B10" s="26" t="s">
        <v>140</v>
      </c>
      <c r="C10" s="31">
        <v>2</v>
      </c>
      <c r="D10" s="32"/>
      <c r="E10" s="31">
        <v>44</v>
      </c>
      <c r="F10" s="32">
        <f t="shared" si="1"/>
        <v>3300</v>
      </c>
      <c r="G10" s="32"/>
      <c r="H10" s="32">
        <f>H9</f>
        <v>657.66666666666663</v>
      </c>
      <c r="I10" s="32">
        <f t="shared" si="0"/>
        <v>-1895.5583333333338</v>
      </c>
      <c r="J10" s="31"/>
    </row>
    <row r="11" spans="1:10" ht="15" customHeight="1" x14ac:dyDescent="0.25">
      <c r="A11" s="31" t="s">
        <v>45</v>
      </c>
      <c r="B11" s="26">
        <v>11438</v>
      </c>
      <c r="C11" s="31">
        <v>2</v>
      </c>
      <c r="D11" s="32"/>
      <c r="E11" s="31">
        <v>14</v>
      </c>
      <c r="F11" s="32">
        <f>(E11*75)+D11</f>
        <v>1050</v>
      </c>
      <c r="G11" s="32"/>
      <c r="H11" s="32">
        <f>H10</f>
        <v>657.66666666666663</v>
      </c>
      <c r="I11" s="32">
        <f>F11+H11-$I$45</f>
        <v>-4145.5583333333343</v>
      </c>
      <c r="J11" s="31"/>
    </row>
    <row r="12" spans="1:10" ht="15" customHeight="1" x14ac:dyDescent="0.25">
      <c r="A12" s="27" t="s">
        <v>81</v>
      </c>
      <c r="B12" s="45">
        <v>45765</v>
      </c>
      <c r="C12" s="27">
        <v>2</v>
      </c>
      <c r="D12" s="28"/>
      <c r="E12" s="27">
        <v>0</v>
      </c>
      <c r="F12" s="28">
        <f>(E12*75)+D12</f>
        <v>0</v>
      </c>
      <c r="G12" s="28"/>
      <c r="H12" s="28">
        <v>0</v>
      </c>
      <c r="I12" s="28">
        <f>F12+H12-$I$45</f>
        <v>-5853.2250000000004</v>
      </c>
      <c r="J12" s="31" t="s">
        <v>344</v>
      </c>
    </row>
    <row r="13" spans="1:10" ht="15" customHeight="1" x14ac:dyDescent="0.25">
      <c r="A13" s="9" t="s">
        <v>56</v>
      </c>
      <c r="B13" s="23" t="s">
        <v>100</v>
      </c>
      <c r="C13" s="9">
        <v>3</v>
      </c>
      <c r="D13" s="10">
        <v>6000</v>
      </c>
      <c r="E13" s="9"/>
      <c r="F13" s="10">
        <f t="shared" si="1"/>
        <v>6000</v>
      </c>
      <c r="G13" s="10">
        <v>742</v>
      </c>
      <c r="H13" s="10">
        <f>G13/4</f>
        <v>185.5</v>
      </c>
      <c r="I13" s="10">
        <f t="shared" si="0"/>
        <v>332.27499999999964</v>
      </c>
      <c r="J13" s="9"/>
    </row>
    <row r="14" spans="1:10" ht="15" customHeight="1" x14ac:dyDescent="0.25">
      <c r="A14" s="31" t="s">
        <v>183</v>
      </c>
      <c r="B14" s="26" t="s">
        <v>236</v>
      </c>
      <c r="C14" s="31">
        <v>3</v>
      </c>
      <c r="D14" s="32"/>
      <c r="E14" s="31">
        <v>70</v>
      </c>
      <c r="F14" s="32">
        <f t="shared" si="1"/>
        <v>5250</v>
      </c>
      <c r="G14" s="32"/>
      <c r="H14" s="32">
        <f>H13</f>
        <v>185.5</v>
      </c>
      <c r="I14" s="32">
        <f t="shared" si="0"/>
        <v>-417.72500000000036</v>
      </c>
      <c r="J14" s="31"/>
    </row>
    <row r="15" spans="1:10" ht="15" customHeight="1" x14ac:dyDescent="0.25">
      <c r="A15" s="30" t="s">
        <v>291</v>
      </c>
      <c r="B15" s="26">
        <v>11560</v>
      </c>
      <c r="C15" s="31">
        <v>3</v>
      </c>
      <c r="D15" s="32"/>
      <c r="E15" s="31">
        <v>78</v>
      </c>
      <c r="F15" s="32">
        <f t="shared" si="1"/>
        <v>5850</v>
      </c>
      <c r="G15" s="32"/>
      <c r="H15" s="32">
        <f>H14</f>
        <v>185.5</v>
      </c>
      <c r="I15" s="32">
        <f t="shared" si="0"/>
        <v>182.27499999999964</v>
      </c>
      <c r="J15" s="31"/>
    </row>
    <row r="16" spans="1:10" ht="15" customHeight="1" x14ac:dyDescent="0.25">
      <c r="A16" s="31" t="s">
        <v>24</v>
      </c>
      <c r="B16" s="26" t="s">
        <v>146</v>
      </c>
      <c r="C16" s="31">
        <v>3</v>
      </c>
      <c r="D16" s="32"/>
      <c r="E16" s="31">
        <v>2</v>
      </c>
      <c r="F16" s="32">
        <f t="shared" si="1"/>
        <v>150</v>
      </c>
      <c r="G16" s="32"/>
      <c r="H16" s="32">
        <f>H15</f>
        <v>185.5</v>
      </c>
      <c r="I16" s="32">
        <f t="shared" si="0"/>
        <v>-5517.7250000000004</v>
      </c>
      <c r="J16" s="31"/>
    </row>
    <row r="17" spans="1:10" ht="15" customHeight="1" x14ac:dyDescent="0.25">
      <c r="A17" s="9" t="s">
        <v>179</v>
      </c>
      <c r="B17" s="23" t="s">
        <v>228</v>
      </c>
      <c r="C17" s="9">
        <v>4</v>
      </c>
      <c r="D17" s="10">
        <v>10000</v>
      </c>
      <c r="E17" s="9"/>
      <c r="F17" s="10">
        <f t="shared" si="1"/>
        <v>10000</v>
      </c>
      <c r="G17" s="10">
        <v>4846</v>
      </c>
      <c r="H17" s="10">
        <f>G17/5</f>
        <v>969.2</v>
      </c>
      <c r="I17" s="10">
        <f t="shared" si="0"/>
        <v>5115.9750000000004</v>
      </c>
      <c r="J17" s="9"/>
    </row>
    <row r="18" spans="1:10" ht="15" customHeight="1" x14ac:dyDescent="0.25">
      <c r="A18" s="33" t="s">
        <v>84</v>
      </c>
      <c r="B18" s="26">
        <v>11378</v>
      </c>
      <c r="C18" s="31">
        <v>4</v>
      </c>
      <c r="D18" s="32"/>
      <c r="E18" s="31">
        <v>28</v>
      </c>
      <c r="F18" s="32">
        <f t="shared" si="1"/>
        <v>2100</v>
      </c>
      <c r="G18" s="32"/>
      <c r="H18" s="32">
        <f>H17</f>
        <v>969.2</v>
      </c>
      <c r="I18" s="32">
        <f t="shared" si="0"/>
        <v>-2784.0250000000005</v>
      </c>
      <c r="J18" s="31"/>
    </row>
    <row r="19" spans="1:10" ht="15" customHeight="1" x14ac:dyDescent="0.25">
      <c r="A19" s="33" t="s">
        <v>18</v>
      </c>
      <c r="B19" s="37">
        <v>39265</v>
      </c>
      <c r="C19" s="31">
        <v>4</v>
      </c>
      <c r="D19" s="32"/>
      <c r="E19" s="31">
        <v>26</v>
      </c>
      <c r="F19" s="32">
        <f t="shared" si="1"/>
        <v>1950</v>
      </c>
      <c r="G19" s="32"/>
      <c r="H19" s="32">
        <f>H18</f>
        <v>969.2</v>
      </c>
      <c r="I19" s="32">
        <f t="shared" si="0"/>
        <v>-2934.0250000000005</v>
      </c>
      <c r="J19" s="31"/>
    </row>
    <row r="20" spans="1:10" ht="15" customHeight="1" x14ac:dyDescent="0.25">
      <c r="A20" s="33" t="s">
        <v>275</v>
      </c>
      <c r="B20" s="26" t="s">
        <v>132</v>
      </c>
      <c r="C20" s="31">
        <v>4</v>
      </c>
      <c r="D20" s="32"/>
      <c r="E20" s="31">
        <v>74</v>
      </c>
      <c r="F20" s="32">
        <f t="shared" si="1"/>
        <v>5550</v>
      </c>
      <c r="G20" s="32"/>
      <c r="H20" s="32">
        <f>H19</f>
        <v>969.2</v>
      </c>
      <c r="I20" s="32">
        <f t="shared" si="0"/>
        <v>665.97499999999945</v>
      </c>
      <c r="J20" s="31"/>
    </row>
    <row r="21" spans="1:10" ht="15" customHeight="1" x14ac:dyDescent="0.25">
      <c r="A21" s="31" t="s">
        <v>168</v>
      </c>
      <c r="B21" s="26" t="s">
        <v>112</v>
      </c>
      <c r="C21" s="31">
        <v>4</v>
      </c>
      <c r="D21" s="32"/>
      <c r="E21" s="31">
        <v>69</v>
      </c>
      <c r="F21" s="32">
        <f t="shared" si="1"/>
        <v>5175</v>
      </c>
      <c r="G21" s="32"/>
      <c r="H21" s="32">
        <f>H20</f>
        <v>969.2</v>
      </c>
      <c r="I21" s="32">
        <f t="shared" si="0"/>
        <v>290.97499999999945</v>
      </c>
      <c r="J21" s="31"/>
    </row>
    <row r="22" spans="1:10" ht="15" customHeight="1" x14ac:dyDescent="0.25">
      <c r="A22" s="9" t="s">
        <v>180</v>
      </c>
      <c r="B22" s="23" t="s">
        <v>234</v>
      </c>
      <c r="C22" s="9">
        <v>5</v>
      </c>
      <c r="D22" s="10">
        <v>10000</v>
      </c>
      <c r="E22" s="9"/>
      <c r="F22" s="10">
        <f t="shared" si="1"/>
        <v>10000</v>
      </c>
      <c r="G22" s="10">
        <v>2152</v>
      </c>
      <c r="H22" s="10">
        <f>G22/5</f>
        <v>430.4</v>
      </c>
      <c r="I22" s="10">
        <f t="shared" si="0"/>
        <v>4577.1749999999993</v>
      </c>
      <c r="J22" s="9"/>
    </row>
    <row r="23" spans="1:10" ht="15" customHeight="1" x14ac:dyDescent="0.25">
      <c r="A23" s="31" t="s">
        <v>250</v>
      </c>
      <c r="B23" s="26">
        <v>26320</v>
      </c>
      <c r="C23" s="31">
        <v>5</v>
      </c>
      <c r="D23" s="32"/>
      <c r="E23" s="31">
        <v>57</v>
      </c>
      <c r="F23" s="32">
        <f t="shared" si="1"/>
        <v>4275</v>
      </c>
      <c r="G23" s="32"/>
      <c r="H23" s="32">
        <f>H22</f>
        <v>430.4</v>
      </c>
      <c r="I23" s="32">
        <f t="shared" si="0"/>
        <v>-1147.8250000000007</v>
      </c>
      <c r="J23" s="31"/>
    </row>
    <row r="24" spans="1:10" ht="15" customHeight="1" x14ac:dyDescent="0.25">
      <c r="A24" s="31" t="s">
        <v>167</v>
      </c>
      <c r="B24" s="26" t="s">
        <v>229</v>
      </c>
      <c r="C24" s="31">
        <v>5</v>
      </c>
      <c r="D24" s="32"/>
      <c r="E24" s="31">
        <v>83</v>
      </c>
      <c r="F24" s="32">
        <f t="shared" si="1"/>
        <v>6225</v>
      </c>
      <c r="G24" s="32"/>
      <c r="H24" s="32">
        <f>H23</f>
        <v>430.4</v>
      </c>
      <c r="I24" s="32">
        <f t="shared" si="0"/>
        <v>802.17499999999927</v>
      </c>
      <c r="J24" s="31"/>
    </row>
    <row r="25" spans="1:10" ht="15" customHeight="1" x14ac:dyDescent="0.25">
      <c r="A25" s="33" t="s">
        <v>85</v>
      </c>
      <c r="B25" s="26" t="s">
        <v>150</v>
      </c>
      <c r="C25" s="31">
        <v>5</v>
      </c>
      <c r="D25" s="32"/>
      <c r="E25" s="31">
        <v>17</v>
      </c>
      <c r="F25" s="32">
        <f t="shared" si="1"/>
        <v>1275</v>
      </c>
      <c r="G25" s="32"/>
      <c r="H25" s="32">
        <f>H24</f>
        <v>430.4</v>
      </c>
      <c r="I25" s="32">
        <f t="shared" si="0"/>
        <v>-4147.8250000000007</v>
      </c>
      <c r="J25" s="31"/>
    </row>
    <row r="26" spans="1:10" ht="15" customHeight="1" x14ac:dyDescent="0.25">
      <c r="A26" s="33" t="s">
        <v>35</v>
      </c>
      <c r="B26" s="26">
        <v>29197</v>
      </c>
      <c r="C26" s="31">
        <v>5</v>
      </c>
      <c r="D26" s="32"/>
      <c r="E26" s="31">
        <v>25</v>
      </c>
      <c r="F26" s="32">
        <f t="shared" si="1"/>
        <v>1875</v>
      </c>
      <c r="G26" s="32"/>
      <c r="H26" s="32">
        <f>H25</f>
        <v>430.4</v>
      </c>
      <c r="I26" s="32">
        <f t="shared" si="0"/>
        <v>-3547.8250000000003</v>
      </c>
      <c r="J26" s="31"/>
    </row>
    <row r="27" spans="1:10" ht="15" customHeight="1" x14ac:dyDescent="0.25">
      <c r="A27" s="9" t="s">
        <v>172</v>
      </c>
      <c r="B27" s="42">
        <v>1382</v>
      </c>
      <c r="C27" s="9">
        <v>6</v>
      </c>
      <c r="D27" s="10">
        <v>6000</v>
      </c>
      <c r="E27" s="9"/>
      <c r="F27" s="10">
        <f t="shared" si="1"/>
        <v>6000</v>
      </c>
      <c r="G27" s="10">
        <v>4084</v>
      </c>
      <c r="H27" s="10">
        <f>G27/4</f>
        <v>1021</v>
      </c>
      <c r="I27" s="10">
        <f t="shared" si="0"/>
        <v>1167.7749999999996</v>
      </c>
      <c r="J27" s="9"/>
    </row>
    <row r="28" spans="1:10" ht="15" customHeight="1" x14ac:dyDescent="0.25">
      <c r="A28" s="31" t="s">
        <v>217</v>
      </c>
      <c r="B28" s="26">
        <v>11382</v>
      </c>
      <c r="C28" s="31">
        <v>6</v>
      </c>
      <c r="D28" s="32"/>
      <c r="E28" s="31">
        <v>12</v>
      </c>
      <c r="F28" s="32">
        <f t="shared" si="1"/>
        <v>900</v>
      </c>
      <c r="G28" s="32"/>
      <c r="H28" s="32">
        <f>H27</f>
        <v>1021</v>
      </c>
      <c r="I28" s="32">
        <f t="shared" si="0"/>
        <v>-3932.2250000000004</v>
      </c>
      <c r="J28" s="31"/>
    </row>
    <row r="29" spans="1:10" ht="15" customHeight="1" x14ac:dyDescent="0.25">
      <c r="A29" s="33" t="s">
        <v>46</v>
      </c>
      <c r="B29" s="26" t="s">
        <v>104</v>
      </c>
      <c r="C29" s="31">
        <v>6</v>
      </c>
      <c r="D29" s="32"/>
      <c r="E29" s="31">
        <v>55</v>
      </c>
      <c r="F29" s="32">
        <f t="shared" si="1"/>
        <v>4125</v>
      </c>
      <c r="G29" s="32"/>
      <c r="H29" s="32">
        <f>H28</f>
        <v>1021</v>
      </c>
      <c r="I29" s="32">
        <f t="shared" si="0"/>
        <v>-707.22500000000036</v>
      </c>
      <c r="J29" s="31"/>
    </row>
    <row r="30" spans="1:10" ht="15" customHeight="1" x14ac:dyDescent="0.25">
      <c r="A30" s="31" t="s">
        <v>66</v>
      </c>
      <c r="B30" s="26">
        <v>11276</v>
      </c>
      <c r="C30" s="31">
        <v>6</v>
      </c>
      <c r="D30" s="32"/>
      <c r="E30" s="31">
        <v>29</v>
      </c>
      <c r="F30" s="32">
        <f t="shared" si="1"/>
        <v>2175</v>
      </c>
      <c r="G30" s="32"/>
      <c r="H30" s="32">
        <f>H29</f>
        <v>1021</v>
      </c>
      <c r="I30" s="32">
        <f t="shared" si="0"/>
        <v>-2657.2250000000004</v>
      </c>
      <c r="J30" s="31"/>
    </row>
    <row r="31" spans="1:10" ht="15" customHeight="1" x14ac:dyDescent="0.25">
      <c r="A31" s="13" t="s">
        <v>299</v>
      </c>
      <c r="B31" s="42">
        <v>11298</v>
      </c>
      <c r="C31" s="9">
        <v>7</v>
      </c>
      <c r="D31" s="10">
        <v>10000</v>
      </c>
      <c r="E31" s="9"/>
      <c r="F31" s="10">
        <f t="shared" si="1"/>
        <v>10000</v>
      </c>
      <c r="G31" s="10">
        <v>1655</v>
      </c>
      <c r="H31" s="10">
        <f>G31/5</f>
        <v>331</v>
      </c>
      <c r="I31" s="10">
        <f t="shared" si="0"/>
        <v>4477.7749999999996</v>
      </c>
      <c r="J31" s="9"/>
    </row>
    <row r="32" spans="1:10" ht="15" customHeight="1" x14ac:dyDescent="0.25">
      <c r="A32" s="31" t="s">
        <v>286</v>
      </c>
      <c r="B32" s="26" t="s">
        <v>132</v>
      </c>
      <c r="C32" s="31">
        <v>7</v>
      </c>
      <c r="D32" s="32"/>
      <c r="E32" s="31">
        <v>26</v>
      </c>
      <c r="F32" s="32">
        <f t="shared" si="1"/>
        <v>1950</v>
      </c>
      <c r="G32" s="32"/>
      <c r="H32" s="32">
        <f>H31</f>
        <v>331</v>
      </c>
      <c r="I32" s="32">
        <f t="shared" si="0"/>
        <v>-3572.2250000000004</v>
      </c>
      <c r="J32" s="31"/>
    </row>
    <row r="33" spans="1:10" ht="15" customHeight="1" x14ac:dyDescent="0.25">
      <c r="A33" s="31" t="s">
        <v>300</v>
      </c>
      <c r="B33" s="26">
        <v>11499</v>
      </c>
      <c r="C33" s="31">
        <v>7</v>
      </c>
      <c r="D33" s="32"/>
      <c r="E33" s="31">
        <v>45</v>
      </c>
      <c r="F33" s="32">
        <f t="shared" si="1"/>
        <v>3375</v>
      </c>
      <c r="G33" s="32"/>
      <c r="H33" s="32">
        <f>H32</f>
        <v>331</v>
      </c>
      <c r="I33" s="32">
        <f t="shared" si="0"/>
        <v>-2147.2250000000004</v>
      </c>
      <c r="J33" s="31"/>
    </row>
    <row r="34" spans="1:10" ht="15" customHeight="1" x14ac:dyDescent="0.25">
      <c r="A34" s="33" t="s">
        <v>48</v>
      </c>
      <c r="B34" s="37">
        <v>11353</v>
      </c>
      <c r="C34" s="31">
        <v>7</v>
      </c>
      <c r="D34" s="32"/>
      <c r="E34" s="31">
        <v>26</v>
      </c>
      <c r="F34" s="32">
        <f t="shared" si="1"/>
        <v>1950</v>
      </c>
      <c r="G34" s="32"/>
      <c r="H34" s="32">
        <f>H33</f>
        <v>331</v>
      </c>
      <c r="I34" s="32">
        <f t="shared" si="0"/>
        <v>-3572.2250000000004</v>
      </c>
      <c r="J34" s="31"/>
    </row>
    <row r="35" spans="1:10" ht="15" customHeight="1" x14ac:dyDescent="0.25">
      <c r="A35" s="31" t="s">
        <v>207</v>
      </c>
      <c r="B35" s="26" t="s">
        <v>134</v>
      </c>
      <c r="C35" s="31">
        <v>7</v>
      </c>
      <c r="D35" s="32"/>
      <c r="E35" s="31">
        <v>32</v>
      </c>
      <c r="F35" s="32">
        <f t="shared" si="1"/>
        <v>2400</v>
      </c>
      <c r="G35" s="32"/>
      <c r="H35" s="32">
        <f>H34</f>
        <v>331</v>
      </c>
      <c r="I35" s="32">
        <f t="shared" si="0"/>
        <v>-3122.2250000000004</v>
      </c>
      <c r="J35" s="31"/>
    </row>
    <row r="36" spans="1:10" ht="15" customHeight="1" x14ac:dyDescent="0.25">
      <c r="A36" s="9" t="s">
        <v>303</v>
      </c>
      <c r="B36" s="23" t="s">
        <v>123</v>
      </c>
      <c r="C36" s="9">
        <v>8</v>
      </c>
      <c r="D36" s="10">
        <v>6000</v>
      </c>
      <c r="E36" s="9"/>
      <c r="F36" s="10">
        <f t="shared" si="1"/>
        <v>6000</v>
      </c>
      <c r="G36" s="10">
        <v>868</v>
      </c>
      <c r="H36" s="10">
        <f>G36/4</f>
        <v>217</v>
      </c>
      <c r="I36" s="10">
        <f t="shared" si="0"/>
        <v>363.77499999999964</v>
      </c>
      <c r="J36" s="9"/>
    </row>
    <row r="37" spans="1:10" ht="15" customHeight="1" x14ac:dyDescent="0.25">
      <c r="A37" s="31" t="s">
        <v>339</v>
      </c>
      <c r="B37" s="26" t="s">
        <v>232</v>
      </c>
      <c r="C37" s="31">
        <v>8</v>
      </c>
      <c r="D37" s="32"/>
      <c r="E37" s="31">
        <v>4</v>
      </c>
      <c r="F37" s="32">
        <f t="shared" si="1"/>
        <v>300</v>
      </c>
      <c r="G37" s="32"/>
      <c r="H37" s="32">
        <f>H36</f>
        <v>217</v>
      </c>
      <c r="I37" s="32">
        <f t="shared" si="0"/>
        <v>-5336.2250000000004</v>
      </c>
      <c r="J37" s="31"/>
    </row>
    <row r="38" spans="1:10" ht="15" customHeight="1" x14ac:dyDescent="0.25">
      <c r="A38" s="33" t="s">
        <v>187</v>
      </c>
      <c r="B38" s="26" t="s">
        <v>240</v>
      </c>
      <c r="C38" s="31">
        <v>8</v>
      </c>
      <c r="D38" s="32"/>
      <c r="E38" s="31">
        <v>51</v>
      </c>
      <c r="F38" s="32">
        <f t="shared" si="1"/>
        <v>3825</v>
      </c>
      <c r="G38" s="32"/>
      <c r="H38" s="32">
        <f>H37</f>
        <v>217</v>
      </c>
      <c r="I38" s="32">
        <f t="shared" si="0"/>
        <v>-1811.2250000000004</v>
      </c>
      <c r="J38" s="31"/>
    </row>
    <row r="39" spans="1:10" ht="15" customHeight="1" x14ac:dyDescent="0.25">
      <c r="A39" s="33" t="s">
        <v>22</v>
      </c>
      <c r="B39" s="26" t="s">
        <v>118</v>
      </c>
      <c r="C39" s="31">
        <v>8</v>
      </c>
      <c r="D39" s="32"/>
      <c r="E39" s="31">
        <v>60</v>
      </c>
      <c r="F39" s="32">
        <f t="shared" si="1"/>
        <v>4500</v>
      </c>
      <c r="G39" s="32"/>
      <c r="H39" s="32">
        <f>H38</f>
        <v>217</v>
      </c>
      <c r="I39" s="32">
        <f t="shared" si="0"/>
        <v>-1136.2250000000004</v>
      </c>
      <c r="J39" s="31"/>
    </row>
    <row r="40" spans="1:10" ht="15" customHeight="1" x14ac:dyDescent="0.25">
      <c r="A40" s="13" t="s">
        <v>51</v>
      </c>
      <c r="B40" s="23" t="s">
        <v>152</v>
      </c>
      <c r="C40" s="9">
        <v>9</v>
      </c>
      <c r="D40" s="10">
        <v>6000</v>
      </c>
      <c r="E40" s="9"/>
      <c r="F40" s="10">
        <f t="shared" si="1"/>
        <v>6000</v>
      </c>
      <c r="G40" s="10">
        <v>844</v>
      </c>
      <c r="H40" s="10">
        <f>G40/4</f>
        <v>211</v>
      </c>
      <c r="I40" s="10">
        <f t="shared" si="0"/>
        <v>357.77499999999964</v>
      </c>
      <c r="J40" s="9"/>
    </row>
    <row r="41" spans="1:10" ht="15" customHeight="1" x14ac:dyDescent="0.25">
      <c r="A41" s="33" t="s">
        <v>244</v>
      </c>
      <c r="B41" s="37">
        <v>39939</v>
      </c>
      <c r="C41" s="31">
        <v>9</v>
      </c>
      <c r="D41" s="32"/>
      <c r="E41" s="31">
        <v>64</v>
      </c>
      <c r="F41" s="32">
        <f t="shared" si="1"/>
        <v>4800</v>
      </c>
      <c r="G41" s="32"/>
      <c r="H41" s="32">
        <f>H40</f>
        <v>211</v>
      </c>
      <c r="I41" s="32">
        <f t="shared" si="0"/>
        <v>-842.22500000000036</v>
      </c>
      <c r="J41" s="31"/>
    </row>
    <row r="42" spans="1:10" ht="15" customHeight="1" x14ac:dyDescent="0.25">
      <c r="A42" s="31" t="s">
        <v>53</v>
      </c>
      <c r="B42" s="26" t="s">
        <v>116</v>
      </c>
      <c r="C42" s="31">
        <v>9</v>
      </c>
      <c r="D42" s="32"/>
      <c r="E42" s="31">
        <v>55</v>
      </c>
      <c r="F42" s="32">
        <f t="shared" si="1"/>
        <v>4125</v>
      </c>
      <c r="G42" s="32"/>
      <c r="H42" s="32">
        <f>H41</f>
        <v>211</v>
      </c>
      <c r="I42" s="32">
        <f t="shared" si="0"/>
        <v>-1517.2250000000004</v>
      </c>
      <c r="J42" s="31"/>
    </row>
    <row r="43" spans="1:10" ht="15" customHeight="1" x14ac:dyDescent="0.25">
      <c r="A43" s="35" t="s">
        <v>188</v>
      </c>
      <c r="B43" s="26" t="s">
        <v>239</v>
      </c>
      <c r="C43" s="31">
        <v>9</v>
      </c>
      <c r="D43" s="32"/>
      <c r="E43" s="31">
        <v>4</v>
      </c>
      <c r="F43" s="32">
        <f t="shared" si="1"/>
        <v>300</v>
      </c>
      <c r="G43" s="32"/>
      <c r="H43" s="32">
        <f>H42</f>
        <v>211</v>
      </c>
      <c r="I43" s="32">
        <f t="shared" si="0"/>
        <v>-5342.2250000000004</v>
      </c>
      <c r="J43" s="31"/>
    </row>
    <row r="44" spans="1:10" ht="15" customHeight="1" x14ac:dyDescent="0.25">
      <c r="A44" s="5"/>
      <c r="B44" s="5"/>
      <c r="C44" s="5"/>
      <c r="D44" s="6"/>
      <c r="E44" s="5"/>
      <c r="F44" s="6">
        <f>SUM(F4:F43)</f>
        <v>212425</v>
      </c>
      <c r="G44" s="6"/>
      <c r="H44" s="6">
        <f>SUM(H4:H43)</f>
        <v>21704</v>
      </c>
      <c r="I44" s="6">
        <f>F44+H44</f>
        <v>234129</v>
      </c>
      <c r="J44" s="6"/>
    </row>
    <row r="45" spans="1:10" ht="15" customHeight="1" x14ac:dyDescent="0.25">
      <c r="A45" s="5"/>
      <c r="B45" s="5"/>
      <c r="C45" s="5"/>
      <c r="D45" s="6"/>
      <c r="E45" s="5"/>
      <c r="F45" s="6"/>
      <c r="G45" s="6"/>
      <c r="H45" s="8" t="s">
        <v>55</v>
      </c>
      <c r="I45" s="6">
        <f>I44/(COUNTIF(A4:A43,"*"))</f>
        <v>5853.2250000000004</v>
      </c>
      <c r="J45" s="5"/>
    </row>
  </sheetData>
  <autoFilter ref="A3:J43" xr:uid="{6F474B58-787A-4D45-B02F-A5A27401A210}">
    <sortState xmlns:xlrd2="http://schemas.microsoft.com/office/spreadsheetml/2017/richdata2" ref="A4:J45">
      <sortCondition ref="C3:C43"/>
    </sortState>
  </autoFilter>
  <conditionalFormatting sqref="I24:I27 I33:I34 I30:I31 I36:I37 I39 I41:I43 I4:I21">
    <cfRule type="cellIs" dxfId="47" priority="100" operator="lessThan">
      <formula>0</formula>
    </cfRule>
  </conditionalFormatting>
  <conditionalFormatting sqref="I23">
    <cfRule type="cellIs" dxfId="46" priority="82" operator="lessThan">
      <formula>0</formula>
    </cfRule>
  </conditionalFormatting>
  <conditionalFormatting sqref="I28">
    <cfRule type="cellIs" dxfId="45" priority="80" operator="lessThan">
      <formula>0</formula>
    </cfRule>
  </conditionalFormatting>
  <conditionalFormatting sqref="I29">
    <cfRule type="cellIs" dxfId="44" priority="79" operator="lessThan">
      <formula>0</formula>
    </cfRule>
  </conditionalFormatting>
  <conditionalFormatting sqref="I32">
    <cfRule type="cellIs" dxfId="43" priority="76" operator="lessThan">
      <formula>0</formula>
    </cfRule>
  </conditionalFormatting>
  <conditionalFormatting sqref="I35">
    <cfRule type="cellIs" dxfId="42" priority="74" operator="lessThan">
      <formula>0</formula>
    </cfRule>
  </conditionalFormatting>
  <conditionalFormatting sqref="I40">
    <cfRule type="cellIs" dxfId="41" priority="70" operator="lessThan">
      <formula>0</formula>
    </cfRule>
  </conditionalFormatting>
  <conditionalFormatting sqref="I22">
    <cfRule type="cellIs" dxfId="40" priority="11" operator="lessThan">
      <formula>0</formula>
    </cfRule>
  </conditionalFormatting>
  <conditionalFormatting sqref="I38">
    <cfRule type="cellIs" dxfId="39" priority="10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61E1-55D5-C74F-AD30-99B8C4FD5B2D}">
  <dimension ref="A1:J92"/>
  <sheetViews>
    <sheetView zoomScale="92" zoomScaleNormal="100" workbookViewId="0">
      <selection activeCell="F93" sqref="F93"/>
    </sheetView>
  </sheetViews>
  <sheetFormatPr defaultColWidth="8.85546875" defaultRowHeight="15" customHeight="1" x14ac:dyDescent="0.25"/>
  <cols>
    <col min="1" max="1" width="20.14062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1.570312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338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334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9" t="s">
        <v>156</v>
      </c>
      <c r="B4" s="16" t="s">
        <v>140</v>
      </c>
      <c r="C4" s="21">
        <v>1</v>
      </c>
      <c r="D4" s="22">
        <v>14000</v>
      </c>
      <c r="E4" s="21"/>
      <c r="F4" s="22">
        <f t="shared" ref="F4:F24" si="0">(E4*75)+D4</f>
        <v>14000</v>
      </c>
      <c r="G4" s="22">
        <v>4178</v>
      </c>
      <c r="H4" s="22">
        <f>G4/9</f>
        <v>464.22222222222223</v>
      </c>
      <c r="I4" s="10">
        <f t="shared" ref="I4:I35" si="1">F4+H4-$I$92</f>
        <v>8906.6130268199231</v>
      </c>
      <c r="J4" s="9"/>
    </row>
    <row r="5" spans="1:10" ht="15" customHeight="1" x14ac:dyDescent="0.25">
      <c r="A5" s="31" t="s">
        <v>273</v>
      </c>
      <c r="B5" s="38" t="s">
        <v>143</v>
      </c>
      <c r="C5" s="29">
        <v>1</v>
      </c>
      <c r="D5" s="34"/>
      <c r="E5" s="29">
        <v>73</v>
      </c>
      <c r="F5" s="34">
        <f t="shared" si="0"/>
        <v>5475</v>
      </c>
      <c r="G5" s="34"/>
      <c r="H5" s="34">
        <f t="shared" ref="H5:H12" si="2">H4</f>
        <v>464.22222222222223</v>
      </c>
      <c r="I5" s="32">
        <f t="shared" si="1"/>
        <v>381.61302681992402</v>
      </c>
      <c r="J5" s="31"/>
    </row>
    <row r="6" spans="1:10" ht="15" customHeight="1" x14ac:dyDescent="0.25">
      <c r="A6" s="31" t="s">
        <v>58</v>
      </c>
      <c r="B6" s="38" t="s">
        <v>91</v>
      </c>
      <c r="C6" s="29">
        <v>1</v>
      </c>
      <c r="D6" s="34"/>
      <c r="E6" s="29">
        <v>45</v>
      </c>
      <c r="F6" s="34">
        <f t="shared" si="0"/>
        <v>3375</v>
      </c>
      <c r="G6" s="34"/>
      <c r="H6" s="34">
        <f t="shared" si="2"/>
        <v>464.22222222222223</v>
      </c>
      <c r="I6" s="32">
        <f t="shared" si="1"/>
        <v>-1718.3869731800764</v>
      </c>
      <c r="J6" s="31"/>
    </row>
    <row r="7" spans="1:10" ht="15" customHeight="1" x14ac:dyDescent="0.25">
      <c r="A7" s="31" t="s">
        <v>78</v>
      </c>
      <c r="B7" s="38" t="s">
        <v>138</v>
      </c>
      <c r="C7" s="29">
        <v>1</v>
      </c>
      <c r="D7" s="34"/>
      <c r="E7" s="29">
        <v>44</v>
      </c>
      <c r="F7" s="34">
        <f t="shared" si="0"/>
        <v>3300</v>
      </c>
      <c r="G7" s="34"/>
      <c r="H7" s="34">
        <f t="shared" si="2"/>
        <v>464.22222222222223</v>
      </c>
      <c r="I7" s="32">
        <f t="shared" si="1"/>
        <v>-1793.3869731800764</v>
      </c>
      <c r="J7" s="31"/>
    </row>
    <row r="8" spans="1:10" ht="15" customHeight="1" x14ac:dyDescent="0.25">
      <c r="A8" s="31" t="s">
        <v>201</v>
      </c>
      <c r="B8" s="38" t="s">
        <v>94</v>
      </c>
      <c r="C8" s="29">
        <v>1</v>
      </c>
      <c r="D8" s="34"/>
      <c r="E8" s="29">
        <v>45</v>
      </c>
      <c r="F8" s="34">
        <f t="shared" si="0"/>
        <v>3375</v>
      </c>
      <c r="G8" s="34"/>
      <c r="H8" s="34">
        <f t="shared" si="2"/>
        <v>464.22222222222223</v>
      </c>
      <c r="I8" s="32">
        <f t="shared" si="1"/>
        <v>-1718.3869731800764</v>
      </c>
      <c r="J8" s="31"/>
    </row>
    <row r="9" spans="1:10" ht="15" customHeight="1" x14ac:dyDescent="0.25">
      <c r="A9" s="31" t="s">
        <v>308</v>
      </c>
      <c r="B9" s="38" t="s">
        <v>229</v>
      </c>
      <c r="C9" s="29">
        <v>1</v>
      </c>
      <c r="D9" s="34"/>
      <c r="E9" s="29">
        <v>52</v>
      </c>
      <c r="F9" s="34">
        <f t="shared" si="0"/>
        <v>3900</v>
      </c>
      <c r="G9" s="34"/>
      <c r="H9" s="34">
        <f t="shared" si="2"/>
        <v>464.22222222222223</v>
      </c>
      <c r="I9" s="32">
        <f t="shared" si="1"/>
        <v>-1193.386973180076</v>
      </c>
      <c r="J9" s="31"/>
    </row>
    <row r="10" spans="1:10" ht="15" customHeight="1" x14ac:dyDescent="0.25">
      <c r="A10" s="31" t="s">
        <v>29</v>
      </c>
      <c r="B10" s="38" t="s">
        <v>97</v>
      </c>
      <c r="C10" s="29">
        <v>1</v>
      </c>
      <c r="D10" s="34"/>
      <c r="E10" s="29">
        <v>32</v>
      </c>
      <c r="F10" s="34">
        <f t="shared" si="0"/>
        <v>2400</v>
      </c>
      <c r="G10" s="34"/>
      <c r="H10" s="34">
        <f t="shared" si="2"/>
        <v>464.22222222222223</v>
      </c>
      <c r="I10" s="32">
        <f t="shared" si="1"/>
        <v>-2693.3869731800764</v>
      </c>
      <c r="J10" s="31"/>
    </row>
    <row r="11" spans="1:10" ht="15" customHeight="1" x14ac:dyDescent="0.25">
      <c r="A11" s="39" t="s">
        <v>20</v>
      </c>
      <c r="B11" s="38" t="s">
        <v>95</v>
      </c>
      <c r="C11" s="29">
        <v>1</v>
      </c>
      <c r="D11" s="34"/>
      <c r="E11" s="29">
        <v>26</v>
      </c>
      <c r="F11" s="34">
        <f t="shared" si="0"/>
        <v>1950</v>
      </c>
      <c r="G11" s="34"/>
      <c r="H11" s="34">
        <f t="shared" si="2"/>
        <v>464.22222222222223</v>
      </c>
      <c r="I11" s="32">
        <f t="shared" si="1"/>
        <v>-3143.3869731800764</v>
      </c>
      <c r="J11" s="31"/>
    </row>
    <row r="12" spans="1:10" ht="15" customHeight="1" x14ac:dyDescent="0.25">
      <c r="A12" s="31" t="s">
        <v>305</v>
      </c>
      <c r="B12" s="26">
        <v>25645</v>
      </c>
      <c r="C12" s="29">
        <v>1</v>
      </c>
      <c r="D12" s="34"/>
      <c r="E12" s="29">
        <v>32</v>
      </c>
      <c r="F12" s="34">
        <f t="shared" si="0"/>
        <v>2400</v>
      </c>
      <c r="G12" s="34"/>
      <c r="H12" s="34">
        <f t="shared" si="2"/>
        <v>464.22222222222223</v>
      </c>
      <c r="I12" s="32">
        <f t="shared" si="1"/>
        <v>-2693.3869731800764</v>
      </c>
      <c r="J12" s="31"/>
    </row>
    <row r="13" spans="1:10" ht="15" customHeight="1" x14ac:dyDescent="0.25">
      <c r="A13" s="25" t="s">
        <v>28</v>
      </c>
      <c r="B13" s="16" t="s">
        <v>93</v>
      </c>
      <c r="C13" s="21">
        <v>2</v>
      </c>
      <c r="D13" s="22">
        <v>18000</v>
      </c>
      <c r="E13" s="21"/>
      <c r="F13" s="22">
        <f t="shared" si="0"/>
        <v>18000</v>
      </c>
      <c r="G13" s="22">
        <v>4755</v>
      </c>
      <c r="H13" s="22">
        <f>G13/12</f>
        <v>396.25</v>
      </c>
      <c r="I13" s="10">
        <f t="shared" si="1"/>
        <v>12838.6408045977</v>
      </c>
      <c r="J13" s="9"/>
    </row>
    <row r="14" spans="1:10" ht="15" customHeight="1" x14ac:dyDescent="0.25">
      <c r="A14" s="31" t="s">
        <v>306</v>
      </c>
      <c r="B14" s="26">
        <v>36455</v>
      </c>
      <c r="C14" s="29">
        <v>2</v>
      </c>
      <c r="D14" s="34"/>
      <c r="E14" s="29">
        <v>19</v>
      </c>
      <c r="F14" s="34">
        <f t="shared" si="0"/>
        <v>1425</v>
      </c>
      <c r="G14" s="34"/>
      <c r="H14" s="34">
        <f t="shared" ref="H14:H24" si="3">H13</f>
        <v>396.25</v>
      </c>
      <c r="I14" s="32">
        <f t="shared" si="1"/>
        <v>-3736.3591954022986</v>
      </c>
      <c r="J14" s="31"/>
    </row>
    <row r="15" spans="1:10" ht="15" customHeight="1" x14ac:dyDescent="0.25">
      <c r="A15" s="31" t="s">
        <v>202</v>
      </c>
      <c r="B15" s="26">
        <v>41467</v>
      </c>
      <c r="C15" s="29">
        <v>2</v>
      </c>
      <c r="D15" s="34"/>
      <c r="E15" s="29">
        <v>31</v>
      </c>
      <c r="F15" s="34">
        <f t="shared" si="0"/>
        <v>2325</v>
      </c>
      <c r="G15" s="34"/>
      <c r="H15" s="34">
        <f t="shared" si="3"/>
        <v>396.25</v>
      </c>
      <c r="I15" s="32">
        <f t="shared" si="1"/>
        <v>-2836.3591954022986</v>
      </c>
      <c r="J15" s="31"/>
    </row>
    <row r="16" spans="1:10" ht="15" customHeight="1" x14ac:dyDescent="0.25">
      <c r="A16" s="40" t="s">
        <v>18</v>
      </c>
      <c r="B16" s="36">
        <v>39265</v>
      </c>
      <c r="C16" s="29">
        <v>2</v>
      </c>
      <c r="D16" s="34"/>
      <c r="E16" s="29">
        <v>59</v>
      </c>
      <c r="F16" s="34">
        <f t="shared" si="0"/>
        <v>4425</v>
      </c>
      <c r="G16" s="34"/>
      <c r="H16" s="34">
        <f t="shared" si="3"/>
        <v>396.25</v>
      </c>
      <c r="I16" s="32">
        <f t="shared" si="1"/>
        <v>-736.35919540229861</v>
      </c>
      <c r="J16" s="29"/>
    </row>
    <row r="17" spans="1:10" ht="15" customHeight="1" x14ac:dyDescent="0.25">
      <c r="A17" s="31" t="s">
        <v>15</v>
      </c>
      <c r="B17" s="38" t="s">
        <v>144</v>
      </c>
      <c r="C17" s="29">
        <v>2</v>
      </c>
      <c r="D17" s="34"/>
      <c r="E17" s="29">
        <v>40</v>
      </c>
      <c r="F17" s="34">
        <f t="shared" si="0"/>
        <v>3000</v>
      </c>
      <c r="G17" s="34"/>
      <c r="H17" s="34">
        <f t="shared" si="3"/>
        <v>396.25</v>
      </c>
      <c r="I17" s="32">
        <f t="shared" si="1"/>
        <v>-2161.3591954022986</v>
      </c>
      <c r="J17" s="31"/>
    </row>
    <row r="18" spans="1:10" ht="15" customHeight="1" x14ac:dyDescent="0.25">
      <c r="A18" s="31" t="s">
        <v>307</v>
      </c>
      <c r="B18" s="38" t="s">
        <v>229</v>
      </c>
      <c r="C18" s="29">
        <v>2</v>
      </c>
      <c r="D18" s="34"/>
      <c r="E18" s="29">
        <v>35</v>
      </c>
      <c r="F18" s="34">
        <f t="shared" si="0"/>
        <v>2625</v>
      </c>
      <c r="G18" s="34"/>
      <c r="H18" s="34">
        <f t="shared" si="3"/>
        <v>396.25</v>
      </c>
      <c r="I18" s="32">
        <f t="shared" si="1"/>
        <v>-2536.3591954022986</v>
      </c>
      <c r="J18" s="31"/>
    </row>
    <row r="19" spans="1:10" ht="15" customHeight="1" x14ac:dyDescent="0.25">
      <c r="A19" s="31" t="s">
        <v>22</v>
      </c>
      <c r="B19" s="38" t="s">
        <v>118</v>
      </c>
      <c r="C19" s="29">
        <v>2</v>
      </c>
      <c r="D19" s="34"/>
      <c r="E19" s="29">
        <v>66</v>
      </c>
      <c r="F19" s="34">
        <f t="shared" si="0"/>
        <v>4950</v>
      </c>
      <c r="G19" s="34"/>
      <c r="H19" s="34">
        <f t="shared" si="3"/>
        <v>396.25</v>
      </c>
      <c r="I19" s="32">
        <f t="shared" si="1"/>
        <v>-211.35919540229861</v>
      </c>
      <c r="J19" s="31"/>
    </row>
    <row r="20" spans="1:10" ht="15" customHeight="1" x14ac:dyDescent="0.25">
      <c r="A20" s="31" t="s">
        <v>45</v>
      </c>
      <c r="B20" s="38" t="s">
        <v>101</v>
      </c>
      <c r="C20" s="29">
        <v>2</v>
      </c>
      <c r="D20" s="34"/>
      <c r="E20" s="29">
        <v>42</v>
      </c>
      <c r="F20" s="34">
        <f t="shared" si="0"/>
        <v>3150</v>
      </c>
      <c r="G20" s="34"/>
      <c r="H20" s="34">
        <f t="shared" si="3"/>
        <v>396.25</v>
      </c>
      <c r="I20" s="32">
        <f t="shared" si="1"/>
        <v>-2011.3591954022986</v>
      </c>
      <c r="J20" s="31"/>
    </row>
    <row r="21" spans="1:10" ht="15" customHeight="1" x14ac:dyDescent="0.25">
      <c r="A21" s="29" t="s">
        <v>56</v>
      </c>
      <c r="B21" s="38" t="s">
        <v>100</v>
      </c>
      <c r="C21" s="29">
        <v>2</v>
      </c>
      <c r="D21" s="34"/>
      <c r="E21" s="29">
        <v>41</v>
      </c>
      <c r="F21" s="34">
        <f t="shared" si="0"/>
        <v>3075</v>
      </c>
      <c r="G21" s="34"/>
      <c r="H21" s="34">
        <f t="shared" si="3"/>
        <v>396.25</v>
      </c>
      <c r="I21" s="32">
        <f t="shared" si="1"/>
        <v>-2086.3591954022986</v>
      </c>
      <c r="J21" s="31"/>
    </row>
    <row r="22" spans="1:10" ht="15" customHeight="1" x14ac:dyDescent="0.25">
      <c r="A22" s="31" t="s">
        <v>271</v>
      </c>
      <c r="B22" s="38" t="s">
        <v>262</v>
      </c>
      <c r="C22" s="29">
        <v>2</v>
      </c>
      <c r="D22" s="34"/>
      <c r="E22" s="29">
        <v>42</v>
      </c>
      <c r="F22" s="34">
        <f t="shared" si="0"/>
        <v>3150</v>
      </c>
      <c r="G22" s="34"/>
      <c r="H22" s="34">
        <f t="shared" si="3"/>
        <v>396.25</v>
      </c>
      <c r="I22" s="32">
        <f t="shared" si="1"/>
        <v>-2011.3591954022986</v>
      </c>
      <c r="J22" s="31"/>
    </row>
    <row r="23" spans="1:10" ht="15" customHeight="1" x14ac:dyDescent="0.25">
      <c r="A23" s="29" t="s">
        <v>21</v>
      </c>
      <c r="B23" s="38" t="s">
        <v>105</v>
      </c>
      <c r="C23" s="29">
        <v>2</v>
      </c>
      <c r="D23" s="34"/>
      <c r="E23" s="29">
        <v>28</v>
      </c>
      <c r="F23" s="34">
        <f t="shared" si="0"/>
        <v>2100</v>
      </c>
      <c r="G23" s="34"/>
      <c r="H23" s="34">
        <f t="shared" si="3"/>
        <v>396.25</v>
      </c>
      <c r="I23" s="32">
        <f t="shared" si="1"/>
        <v>-3061.3591954022986</v>
      </c>
      <c r="J23" s="31"/>
    </row>
    <row r="24" spans="1:10" ht="15" customHeight="1" x14ac:dyDescent="0.25">
      <c r="A24" s="31" t="s">
        <v>64</v>
      </c>
      <c r="B24" s="38" t="s">
        <v>109</v>
      </c>
      <c r="C24" s="29">
        <v>2</v>
      </c>
      <c r="D24" s="34"/>
      <c r="E24" s="29">
        <v>37</v>
      </c>
      <c r="F24" s="34">
        <f t="shared" si="0"/>
        <v>2775</v>
      </c>
      <c r="G24" s="34"/>
      <c r="H24" s="34">
        <f t="shared" si="3"/>
        <v>396.25</v>
      </c>
      <c r="I24" s="32">
        <f t="shared" si="1"/>
        <v>-2386.3591954022986</v>
      </c>
      <c r="J24" s="31"/>
    </row>
    <row r="25" spans="1:10" ht="15" customHeight="1" x14ac:dyDescent="0.25">
      <c r="A25" s="9" t="s">
        <v>164</v>
      </c>
      <c r="B25" s="16" t="s">
        <v>226</v>
      </c>
      <c r="C25" s="21">
        <v>3</v>
      </c>
      <c r="D25" s="22">
        <v>17000</v>
      </c>
      <c r="E25" s="21"/>
      <c r="F25" s="22">
        <f t="shared" ref="F25:F30" si="4">(E25*75)+D25</f>
        <v>17000</v>
      </c>
      <c r="G25" s="22">
        <v>1614</v>
      </c>
      <c r="H25" s="22">
        <f>G25/10</f>
        <v>161.4</v>
      </c>
      <c r="I25" s="10">
        <f t="shared" si="1"/>
        <v>11603.790804597702</v>
      </c>
      <c r="J25" s="9"/>
    </row>
    <row r="26" spans="1:10" ht="15" customHeight="1" x14ac:dyDescent="0.25">
      <c r="A26" s="39" t="s">
        <v>184</v>
      </c>
      <c r="B26" s="38" t="s">
        <v>240</v>
      </c>
      <c r="C26" s="29">
        <v>3</v>
      </c>
      <c r="D26" s="34"/>
      <c r="E26" s="29">
        <v>77</v>
      </c>
      <c r="F26" s="34">
        <f t="shared" si="4"/>
        <v>5775</v>
      </c>
      <c r="G26" s="34"/>
      <c r="H26" s="34">
        <f t="shared" ref="H26:H34" si="5">H25</f>
        <v>161.4</v>
      </c>
      <c r="I26" s="32">
        <f t="shared" si="1"/>
        <v>378.79080459770103</v>
      </c>
      <c r="J26" s="31"/>
    </row>
    <row r="27" spans="1:10" ht="15" customHeight="1" x14ac:dyDescent="0.25">
      <c r="A27" s="29" t="s">
        <v>188</v>
      </c>
      <c r="B27" s="26">
        <v>23792</v>
      </c>
      <c r="C27" s="29">
        <v>3</v>
      </c>
      <c r="D27" s="34"/>
      <c r="E27" s="29">
        <v>133</v>
      </c>
      <c r="F27" s="34">
        <f t="shared" si="4"/>
        <v>9975</v>
      </c>
      <c r="G27" s="34"/>
      <c r="H27" s="34">
        <f t="shared" si="5"/>
        <v>161.4</v>
      </c>
      <c r="I27" s="32">
        <f t="shared" si="1"/>
        <v>4578.790804597701</v>
      </c>
      <c r="J27" s="31"/>
    </row>
    <row r="28" spans="1:10" ht="15" customHeight="1" x14ac:dyDescent="0.25">
      <c r="A28" s="31" t="s">
        <v>37</v>
      </c>
      <c r="B28" s="38" t="s">
        <v>141</v>
      </c>
      <c r="C28" s="29">
        <v>3</v>
      </c>
      <c r="D28" s="34"/>
      <c r="E28" s="29">
        <v>12</v>
      </c>
      <c r="F28" s="34">
        <f t="shared" si="4"/>
        <v>900</v>
      </c>
      <c r="G28" s="34"/>
      <c r="H28" s="34">
        <f t="shared" si="5"/>
        <v>161.4</v>
      </c>
      <c r="I28" s="32">
        <f t="shared" si="1"/>
        <v>-4496.2091954022981</v>
      </c>
      <c r="J28" s="31"/>
    </row>
    <row r="29" spans="1:10" ht="15" customHeight="1" x14ac:dyDescent="0.25">
      <c r="A29" s="31" t="s">
        <v>173</v>
      </c>
      <c r="B29" s="38" t="s">
        <v>136</v>
      </c>
      <c r="C29" s="29">
        <v>3</v>
      </c>
      <c r="D29" s="34"/>
      <c r="E29" s="29">
        <v>103</v>
      </c>
      <c r="F29" s="34">
        <f t="shared" si="4"/>
        <v>7725</v>
      </c>
      <c r="G29" s="34"/>
      <c r="H29" s="34">
        <f t="shared" si="5"/>
        <v>161.4</v>
      </c>
      <c r="I29" s="32">
        <f t="shared" si="1"/>
        <v>2328.790804597701</v>
      </c>
      <c r="J29" s="31"/>
    </row>
    <row r="30" spans="1:10" ht="15" customHeight="1" x14ac:dyDescent="0.25">
      <c r="A30" s="31" t="s">
        <v>163</v>
      </c>
      <c r="B30" s="38" t="s">
        <v>225</v>
      </c>
      <c r="C30" s="29">
        <v>3</v>
      </c>
      <c r="D30" s="34"/>
      <c r="E30" s="29">
        <v>244</v>
      </c>
      <c r="F30" s="34">
        <f t="shared" si="4"/>
        <v>18300</v>
      </c>
      <c r="G30" s="34"/>
      <c r="H30" s="34">
        <f t="shared" si="5"/>
        <v>161.4</v>
      </c>
      <c r="I30" s="32">
        <f t="shared" si="1"/>
        <v>12903.790804597702</v>
      </c>
      <c r="J30" s="27"/>
    </row>
    <row r="31" spans="1:10" ht="15" customHeight="1" x14ac:dyDescent="0.25">
      <c r="A31" s="31" t="s">
        <v>161</v>
      </c>
      <c r="B31" s="38" t="s">
        <v>223</v>
      </c>
      <c r="C31" s="29">
        <v>3</v>
      </c>
      <c r="D31" s="34"/>
      <c r="E31" s="29">
        <v>50</v>
      </c>
      <c r="F31" s="34">
        <f t="shared" ref="F31:F62" si="6">(E31*75)+D31</f>
        <v>3750</v>
      </c>
      <c r="G31" s="34"/>
      <c r="H31" s="34">
        <f t="shared" si="5"/>
        <v>161.4</v>
      </c>
      <c r="I31" s="32">
        <f t="shared" si="1"/>
        <v>-1646.2091954022985</v>
      </c>
      <c r="J31" s="31"/>
    </row>
    <row r="32" spans="1:10" ht="15" customHeight="1" x14ac:dyDescent="0.25">
      <c r="A32" s="31" t="s">
        <v>67</v>
      </c>
      <c r="B32" s="38" t="s">
        <v>115</v>
      </c>
      <c r="C32" s="29">
        <v>3</v>
      </c>
      <c r="D32" s="34"/>
      <c r="E32" s="29">
        <v>129</v>
      </c>
      <c r="F32" s="34">
        <f t="shared" si="6"/>
        <v>9675</v>
      </c>
      <c r="G32" s="34"/>
      <c r="H32" s="34">
        <f t="shared" si="5"/>
        <v>161.4</v>
      </c>
      <c r="I32" s="32">
        <f t="shared" si="1"/>
        <v>4278.790804597701</v>
      </c>
      <c r="J32" s="31"/>
    </row>
    <row r="33" spans="1:10" ht="15" customHeight="1" x14ac:dyDescent="0.25">
      <c r="A33" s="31" t="s">
        <v>168</v>
      </c>
      <c r="B33" s="38" t="s">
        <v>112</v>
      </c>
      <c r="C33" s="29">
        <v>3</v>
      </c>
      <c r="D33" s="34"/>
      <c r="E33" s="29">
        <v>8</v>
      </c>
      <c r="F33" s="34">
        <f t="shared" si="6"/>
        <v>600</v>
      </c>
      <c r="G33" s="34"/>
      <c r="H33" s="34">
        <f t="shared" si="5"/>
        <v>161.4</v>
      </c>
      <c r="I33" s="32">
        <f t="shared" si="1"/>
        <v>-4796.209195402299</v>
      </c>
      <c r="J33" s="31"/>
    </row>
    <row r="34" spans="1:10" ht="15" customHeight="1" x14ac:dyDescent="0.25">
      <c r="A34" s="29" t="s">
        <v>203</v>
      </c>
      <c r="B34" s="36">
        <v>11557</v>
      </c>
      <c r="C34" s="29">
        <v>3</v>
      </c>
      <c r="D34" s="34"/>
      <c r="E34" s="29">
        <v>60</v>
      </c>
      <c r="F34" s="34">
        <f t="shared" si="6"/>
        <v>4500</v>
      </c>
      <c r="G34" s="34"/>
      <c r="H34" s="34">
        <f t="shared" si="5"/>
        <v>161.4</v>
      </c>
      <c r="I34" s="32">
        <f t="shared" si="1"/>
        <v>-896.20919540229897</v>
      </c>
      <c r="J34" s="27"/>
    </row>
    <row r="35" spans="1:10" ht="15" customHeight="1" x14ac:dyDescent="0.25">
      <c r="A35" s="9" t="s">
        <v>14</v>
      </c>
      <c r="B35" s="16" t="s">
        <v>220</v>
      </c>
      <c r="C35" s="21">
        <v>4</v>
      </c>
      <c r="D35" s="22">
        <v>18000</v>
      </c>
      <c r="E35" s="21"/>
      <c r="F35" s="22">
        <f t="shared" si="6"/>
        <v>18000</v>
      </c>
      <c r="G35" s="22">
        <v>2005</v>
      </c>
      <c r="H35" s="22">
        <f>G35/11</f>
        <v>182.27272727272728</v>
      </c>
      <c r="I35" s="10">
        <f t="shared" si="1"/>
        <v>12624.663531870428</v>
      </c>
      <c r="J35" s="9"/>
    </row>
    <row r="36" spans="1:10" ht="15" customHeight="1" x14ac:dyDescent="0.25">
      <c r="A36" s="31" t="s">
        <v>59</v>
      </c>
      <c r="B36" s="26">
        <v>39622</v>
      </c>
      <c r="C36" s="29">
        <v>4</v>
      </c>
      <c r="D36" s="34"/>
      <c r="E36" s="29">
        <v>7</v>
      </c>
      <c r="F36" s="34">
        <f t="shared" si="6"/>
        <v>525</v>
      </c>
      <c r="G36" s="34"/>
      <c r="H36" s="34">
        <f t="shared" ref="H36:H45" si="7">H35</f>
        <v>182.27272727272728</v>
      </c>
      <c r="I36" s="32">
        <f t="shared" ref="I36:I67" si="8">F36+H36-$I$92</f>
        <v>-4850.3364681295716</v>
      </c>
      <c r="J36" s="31"/>
    </row>
    <row r="37" spans="1:10" ht="15" customHeight="1" x14ac:dyDescent="0.25">
      <c r="A37" s="31" t="s">
        <v>41</v>
      </c>
      <c r="B37" s="38" t="s">
        <v>114</v>
      </c>
      <c r="C37" s="29">
        <v>4</v>
      </c>
      <c r="D37" s="34"/>
      <c r="E37" s="29">
        <v>96</v>
      </c>
      <c r="F37" s="34">
        <f t="shared" si="6"/>
        <v>7200</v>
      </c>
      <c r="G37" s="34"/>
      <c r="H37" s="34">
        <f t="shared" si="7"/>
        <v>182.27272727272728</v>
      </c>
      <c r="I37" s="32">
        <f t="shared" si="8"/>
        <v>1824.6635318704284</v>
      </c>
      <c r="J37" s="31"/>
    </row>
    <row r="38" spans="1:10" ht="15" customHeight="1" x14ac:dyDescent="0.25">
      <c r="A38" s="31" t="s">
        <v>310</v>
      </c>
      <c r="B38" s="26">
        <v>11477</v>
      </c>
      <c r="C38" s="29">
        <v>4</v>
      </c>
      <c r="D38" s="34"/>
      <c r="E38" s="29">
        <v>13</v>
      </c>
      <c r="F38" s="34">
        <f t="shared" si="6"/>
        <v>975</v>
      </c>
      <c r="G38" s="34"/>
      <c r="H38" s="34">
        <f t="shared" si="7"/>
        <v>182.27272727272728</v>
      </c>
      <c r="I38" s="32">
        <f t="shared" si="8"/>
        <v>-4400.3364681295716</v>
      </c>
      <c r="J38" s="31"/>
    </row>
    <row r="39" spans="1:10" ht="15" customHeight="1" x14ac:dyDescent="0.25">
      <c r="A39" s="39" t="s">
        <v>249</v>
      </c>
      <c r="B39" s="26">
        <v>20822</v>
      </c>
      <c r="C39" s="29">
        <v>4</v>
      </c>
      <c r="D39" s="34"/>
      <c r="E39" s="29">
        <v>12</v>
      </c>
      <c r="F39" s="34">
        <f t="shared" si="6"/>
        <v>900</v>
      </c>
      <c r="G39" s="34"/>
      <c r="H39" s="34">
        <f t="shared" si="7"/>
        <v>182.27272727272728</v>
      </c>
      <c r="I39" s="32">
        <f t="shared" si="8"/>
        <v>-4475.3364681295716</v>
      </c>
      <c r="J39" s="31"/>
    </row>
    <row r="40" spans="1:10" ht="15" customHeight="1" x14ac:dyDescent="0.25">
      <c r="A40" s="31" t="s">
        <v>39</v>
      </c>
      <c r="B40" s="38" t="s">
        <v>120</v>
      </c>
      <c r="C40" s="29">
        <v>4</v>
      </c>
      <c r="D40" s="34"/>
      <c r="E40" s="29">
        <v>130</v>
      </c>
      <c r="F40" s="34">
        <f t="shared" si="6"/>
        <v>9750</v>
      </c>
      <c r="G40" s="34"/>
      <c r="H40" s="34">
        <f t="shared" si="7"/>
        <v>182.27272727272728</v>
      </c>
      <c r="I40" s="32">
        <f t="shared" si="8"/>
        <v>4374.6635318704293</v>
      </c>
      <c r="J40" s="31"/>
    </row>
    <row r="41" spans="1:10" ht="15" customHeight="1" x14ac:dyDescent="0.25">
      <c r="A41" s="31" t="s">
        <v>79</v>
      </c>
      <c r="B41" s="38" t="s">
        <v>142</v>
      </c>
      <c r="C41" s="29">
        <v>4</v>
      </c>
      <c r="D41" s="34"/>
      <c r="E41" s="29">
        <v>40</v>
      </c>
      <c r="F41" s="34">
        <f t="shared" si="6"/>
        <v>3000</v>
      </c>
      <c r="G41" s="34"/>
      <c r="H41" s="34">
        <f t="shared" si="7"/>
        <v>182.27272727272728</v>
      </c>
      <c r="I41" s="32">
        <f t="shared" si="8"/>
        <v>-2375.3364681295711</v>
      </c>
      <c r="J41" s="31"/>
    </row>
    <row r="42" spans="1:10" ht="15" customHeight="1" x14ac:dyDescent="0.25">
      <c r="A42" s="29" t="s">
        <v>309</v>
      </c>
      <c r="B42" s="26">
        <v>37242</v>
      </c>
      <c r="C42" s="29">
        <v>4</v>
      </c>
      <c r="D42" s="34"/>
      <c r="E42" s="29">
        <v>92</v>
      </c>
      <c r="F42" s="34">
        <f t="shared" si="6"/>
        <v>6900</v>
      </c>
      <c r="G42" s="34"/>
      <c r="H42" s="34">
        <f t="shared" si="7"/>
        <v>182.27272727272728</v>
      </c>
      <c r="I42" s="32">
        <f t="shared" si="8"/>
        <v>1524.6635318704284</v>
      </c>
      <c r="J42" s="31"/>
    </row>
    <row r="43" spans="1:10" ht="15" customHeight="1" x14ac:dyDescent="0.25">
      <c r="A43" s="39" t="s">
        <v>60</v>
      </c>
      <c r="B43" s="26">
        <v>21402</v>
      </c>
      <c r="C43" s="29">
        <v>4</v>
      </c>
      <c r="D43" s="34"/>
      <c r="E43" s="29">
        <v>8</v>
      </c>
      <c r="F43" s="34">
        <f t="shared" si="6"/>
        <v>600</v>
      </c>
      <c r="G43" s="34"/>
      <c r="H43" s="34">
        <f t="shared" si="7"/>
        <v>182.27272727272728</v>
      </c>
      <c r="I43" s="32">
        <f t="shared" si="8"/>
        <v>-4775.3364681295716</v>
      </c>
      <c r="J43" s="31"/>
    </row>
    <row r="44" spans="1:10" ht="15" customHeight="1" x14ac:dyDescent="0.25">
      <c r="A44" s="29" t="s">
        <v>24</v>
      </c>
      <c r="B44" s="38" t="s">
        <v>146</v>
      </c>
      <c r="C44" s="29">
        <v>4</v>
      </c>
      <c r="D44" s="34"/>
      <c r="E44" s="29">
        <v>9</v>
      </c>
      <c r="F44" s="34">
        <f t="shared" si="6"/>
        <v>675</v>
      </c>
      <c r="G44" s="34"/>
      <c r="H44" s="34">
        <f t="shared" si="7"/>
        <v>182.27272727272728</v>
      </c>
      <c r="I44" s="32">
        <f t="shared" si="8"/>
        <v>-4700.3364681295716</v>
      </c>
      <c r="J44" s="31"/>
    </row>
    <row r="45" spans="1:10" ht="15" customHeight="1" x14ac:dyDescent="0.25">
      <c r="A45" s="39" t="s">
        <v>189</v>
      </c>
      <c r="B45" s="38" t="s">
        <v>147</v>
      </c>
      <c r="C45" s="29">
        <v>4</v>
      </c>
      <c r="D45" s="34"/>
      <c r="E45" s="29">
        <v>103</v>
      </c>
      <c r="F45" s="34">
        <f t="shared" si="6"/>
        <v>7725</v>
      </c>
      <c r="G45" s="34"/>
      <c r="H45" s="34">
        <f t="shared" si="7"/>
        <v>182.27272727272728</v>
      </c>
      <c r="I45" s="32">
        <f t="shared" si="8"/>
        <v>2349.6635318704284</v>
      </c>
      <c r="J45" s="31"/>
    </row>
    <row r="46" spans="1:10" ht="15" customHeight="1" x14ac:dyDescent="0.25">
      <c r="A46" s="9" t="s">
        <v>57</v>
      </c>
      <c r="B46" s="16" t="s">
        <v>92</v>
      </c>
      <c r="C46" s="21">
        <v>5</v>
      </c>
      <c r="D46" s="22">
        <v>18000</v>
      </c>
      <c r="E46" s="21"/>
      <c r="F46" s="22">
        <f t="shared" si="6"/>
        <v>18000</v>
      </c>
      <c r="G46" s="22">
        <v>2566</v>
      </c>
      <c r="H46" s="22">
        <f>G46/12</f>
        <v>213.83333333333334</v>
      </c>
      <c r="I46" s="10">
        <f t="shared" si="8"/>
        <v>12656.224137931033</v>
      </c>
      <c r="J46" s="9"/>
    </row>
    <row r="47" spans="1:10" ht="15" customHeight="1" x14ac:dyDescent="0.25">
      <c r="A47" s="31" t="s">
        <v>274</v>
      </c>
      <c r="B47" s="38" t="s">
        <v>152</v>
      </c>
      <c r="C47" s="29">
        <v>5</v>
      </c>
      <c r="D47" s="34"/>
      <c r="E47" s="29">
        <v>108</v>
      </c>
      <c r="F47" s="34">
        <f t="shared" si="6"/>
        <v>8100</v>
      </c>
      <c r="G47" s="34"/>
      <c r="H47" s="34">
        <f t="shared" ref="H47:H57" si="9">H46</f>
        <v>213.83333333333334</v>
      </c>
      <c r="I47" s="32">
        <f t="shared" si="8"/>
        <v>2756.2241379310353</v>
      </c>
      <c r="J47" s="31"/>
    </row>
    <row r="48" spans="1:10" ht="15" customHeight="1" x14ac:dyDescent="0.25">
      <c r="A48" s="31" t="s">
        <v>312</v>
      </c>
      <c r="B48" s="26">
        <v>52257</v>
      </c>
      <c r="C48" s="29">
        <v>5</v>
      </c>
      <c r="D48" s="34"/>
      <c r="E48" s="29">
        <v>76</v>
      </c>
      <c r="F48" s="34">
        <f t="shared" si="6"/>
        <v>5700</v>
      </c>
      <c r="G48" s="34"/>
      <c r="H48" s="34">
        <f t="shared" si="9"/>
        <v>213.83333333333334</v>
      </c>
      <c r="I48" s="32">
        <f t="shared" si="8"/>
        <v>356.22413793103442</v>
      </c>
      <c r="J48" s="31"/>
    </row>
    <row r="49" spans="1:10" ht="15" customHeight="1" x14ac:dyDescent="0.25">
      <c r="A49" s="31" t="s">
        <v>165</v>
      </c>
      <c r="B49" s="38" t="s">
        <v>228</v>
      </c>
      <c r="C49" s="29">
        <v>5</v>
      </c>
      <c r="D49" s="34"/>
      <c r="E49" s="29">
        <v>46</v>
      </c>
      <c r="F49" s="34">
        <f t="shared" si="6"/>
        <v>3450</v>
      </c>
      <c r="G49" s="34"/>
      <c r="H49" s="34">
        <f t="shared" si="9"/>
        <v>213.83333333333334</v>
      </c>
      <c r="I49" s="32">
        <f t="shared" si="8"/>
        <v>-1893.7758620689651</v>
      </c>
      <c r="J49" s="31"/>
    </row>
    <row r="50" spans="1:10" ht="15" customHeight="1" x14ac:dyDescent="0.25">
      <c r="A50" s="31" t="s">
        <v>186</v>
      </c>
      <c r="B50" s="38" t="s">
        <v>237</v>
      </c>
      <c r="C50" s="29">
        <v>5</v>
      </c>
      <c r="D50" s="34"/>
      <c r="E50" s="29">
        <v>101</v>
      </c>
      <c r="F50" s="34">
        <f t="shared" si="6"/>
        <v>7575</v>
      </c>
      <c r="G50" s="34"/>
      <c r="H50" s="34">
        <f t="shared" si="9"/>
        <v>213.83333333333334</v>
      </c>
      <c r="I50" s="32">
        <f t="shared" si="8"/>
        <v>2231.2241379310344</v>
      </c>
      <c r="J50" s="31"/>
    </row>
    <row r="51" spans="1:10" ht="15" customHeight="1" x14ac:dyDescent="0.25">
      <c r="A51" s="31" t="s">
        <v>61</v>
      </c>
      <c r="B51" s="26">
        <v>2767</v>
      </c>
      <c r="C51" s="29">
        <v>5</v>
      </c>
      <c r="D51" s="34"/>
      <c r="E51" s="29">
        <v>24</v>
      </c>
      <c r="F51" s="34">
        <f t="shared" si="6"/>
        <v>1800</v>
      </c>
      <c r="G51" s="34"/>
      <c r="H51" s="34">
        <f t="shared" si="9"/>
        <v>213.83333333333334</v>
      </c>
      <c r="I51" s="32">
        <f t="shared" si="8"/>
        <v>-3543.7758620689656</v>
      </c>
      <c r="J51" s="31"/>
    </row>
    <row r="52" spans="1:10" ht="15" customHeight="1" x14ac:dyDescent="0.25">
      <c r="A52" s="31" t="s">
        <v>176</v>
      </c>
      <c r="B52" s="38" t="s">
        <v>233</v>
      </c>
      <c r="C52" s="29">
        <v>5</v>
      </c>
      <c r="D52" s="34"/>
      <c r="E52" s="29">
        <v>49</v>
      </c>
      <c r="F52" s="34">
        <f t="shared" si="6"/>
        <v>3675</v>
      </c>
      <c r="G52" s="34"/>
      <c r="H52" s="34">
        <f t="shared" si="9"/>
        <v>213.83333333333334</v>
      </c>
      <c r="I52" s="32">
        <f t="shared" si="8"/>
        <v>-1668.7758620689651</v>
      </c>
      <c r="J52" s="31"/>
    </row>
    <row r="53" spans="1:10" ht="15" customHeight="1" x14ac:dyDescent="0.25">
      <c r="A53" s="29" t="s">
        <v>178</v>
      </c>
      <c r="B53" s="26">
        <v>28415</v>
      </c>
      <c r="C53" s="29">
        <v>5</v>
      </c>
      <c r="D53" s="34"/>
      <c r="E53" s="29">
        <v>80</v>
      </c>
      <c r="F53" s="34">
        <f t="shared" si="6"/>
        <v>6000</v>
      </c>
      <c r="G53" s="34"/>
      <c r="H53" s="34">
        <f t="shared" si="9"/>
        <v>213.83333333333334</v>
      </c>
      <c r="I53" s="32">
        <f t="shared" si="8"/>
        <v>656.22413793103442</v>
      </c>
      <c r="J53" s="31"/>
    </row>
    <row r="54" spans="1:10" ht="15" customHeight="1" x14ac:dyDescent="0.25">
      <c r="A54" s="29" t="s">
        <v>265</v>
      </c>
      <c r="B54" s="41" t="s">
        <v>266</v>
      </c>
      <c r="C54" s="29">
        <v>5</v>
      </c>
      <c r="D54" s="34"/>
      <c r="E54" s="29">
        <v>78</v>
      </c>
      <c r="F54" s="34">
        <f t="shared" si="6"/>
        <v>5850</v>
      </c>
      <c r="G54" s="34"/>
      <c r="H54" s="34">
        <f t="shared" si="9"/>
        <v>213.83333333333334</v>
      </c>
      <c r="I54" s="34">
        <f t="shared" si="8"/>
        <v>506.22413793103442</v>
      </c>
      <c r="J54" s="29"/>
    </row>
    <row r="55" spans="1:10" ht="15" customHeight="1" x14ac:dyDescent="0.25">
      <c r="A55" s="31" t="s">
        <v>272</v>
      </c>
      <c r="B55" s="38" t="s">
        <v>112</v>
      </c>
      <c r="C55" s="29">
        <v>5</v>
      </c>
      <c r="D55" s="34"/>
      <c r="E55" s="29">
        <v>25</v>
      </c>
      <c r="F55" s="34">
        <f t="shared" si="6"/>
        <v>1875</v>
      </c>
      <c r="G55" s="34"/>
      <c r="H55" s="34">
        <f t="shared" si="9"/>
        <v>213.83333333333334</v>
      </c>
      <c r="I55" s="32">
        <f t="shared" si="8"/>
        <v>-3468.7758620689651</v>
      </c>
      <c r="J55" s="31"/>
    </row>
    <row r="56" spans="1:10" ht="15" customHeight="1" x14ac:dyDescent="0.25">
      <c r="A56" s="31" t="s">
        <v>311</v>
      </c>
      <c r="B56" s="26">
        <v>4420</v>
      </c>
      <c r="C56" s="29">
        <v>5</v>
      </c>
      <c r="D56" s="34"/>
      <c r="E56" s="29">
        <v>22</v>
      </c>
      <c r="F56" s="34">
        <f t="shared" si="6"/>
        <v>1650</v>
      </c>
      <c r="G56" s="34"/>
      <c r="H56" s="34">
        <f t="shared" si="9"/>
        <v>213.83333333333334</v>
      </c>
      <c r="I56" s="32">
        <f t="shared" si="8"/>
        <v>-3693.7758620689656</v>
      </c>
      <c r="J56" s="31"/>
    </row>
    <row r="57" spans="1:10" ht="15" customHeight="1" x14ac:dyDescent="0.25">
      <c r="A57" s="31" t="s">
        <v>74</v>
      </c>
      <c r="B57" s="38" t="s">
        <v>129</v>
      </c>
      <c r="C57" s="29">
        <v>5</v>
      </c>
      <c r="D57" s="34"/>
      <c r="E57" s="29">
        <v>74</v>
      </c>
      <c r="F57" s="34">
        <f t="shared" si="6"/>
        <v>5550</v>
      </c>
      <c r="G57" s="34"/>
      <c r="H57" s="34">
        <f t="shared" si="9"/>
        <v>213.83333333333334</v>
      </c>
      <c r="I57" s="32">
        <f t="shared" si="8"/>
        <v>206.22413793103442</v>
      </c>
      <c r="J57" s="31"/>
    </row>
    <row r="58" spans="1:10" ht="15" customHeight="1" x14ac:dyDescent="0.25">
      <c r="A58" s="24" t="s">
        <v>85</v>
      </c>
      <c r="B58" s="16" t="s">
        <v>150</v>
      </c>
      <c r="C58" s="21">
        <v>6</v>
      </c>
      <c r="D58" s="22">
        <v>17000</v>
      </c>
      <c r="E58" s="21"/>
      <c r="F58" s="22">
        <f t="shared" si="6"/>
        <v>17000</v>
      </c>
      <c r="G58" s="22">
        <v>5013</v>
      </c>
      <c r="H58" s="22">
        <f>G58/10</f>
        <v>501.3</v>
      </c>
      <c r="I58" s="10">
        <f t="shared" si="8"/>
        <v>11943.6908045977</v>
      </c>
      <c r="J58" s="9"/>
    </row>
    <row r="59" spans="1:10" ht="15" customHeight="1" x14ac:dyDescent="0.25">
      <c r="A59" s="31" t="s">
        <v>68</v>
      </c>
      <c r="B59" s="26">
        <v>36046</v>
      </c>
      <c r="C59" s="29">
        <v>6</v>
      </c>
      <c r="D59" s="34"/>
      <c r="E59" s="29">
        <v>16</v>
      </c>
      <c r="F59" s="34">
        <f t="shared" si="6"/>
        <v>1200</v>
      </c>
      <c r="G59" s="34"/>
      <c r="H59" s="34">
        <f t="shared" ref="H59:H67" si="10">H58</f>
        <v>501.3</v>
      </c>
      <c r="I59" s="32">
        <f t="shared" si="8"/>
        <v>-3856.3091954022984</v>
      </c>
      <c r="J59" s="31"/>
    </row>
    <row r="60" spans="1:10" ht="15" customHeight="1" x14ac:dyDescent="0.25">
      <c r="A60" s="39" t="s">
        <v>313</v>
      </c>
      <c r="B60" s="38" t="s">
        <v>122</v>
      </c>
      <c r="C60" s="29">
        <v>6</v>
      </c>
      <c r="D60" s="34"/>
      <c r="E60" s="29">
        <v>42</v>
      </c>
      <c r="F60" s="34">
        <f t="shared" si="6"/>
        <v>3150</v>
      </c>
      <c r="G60" s="34"/>
      <c r="H60" s="34">
        <f t="shared" si="10"/>
        <v>501.3</v>
      </c>
      <c r="I60" s="32">
        <f t="shared" si="8"/>
        <v>-1906.3091954022984</v>
      </c>
      <c r="J60" s="31"/>
    </row>
    <row r="61" spans="1:10" ht="15" customHeight="1" x14ac:dyDescent="0.25">
      <c r="A61" s="31" t="s">
        <v>53</v>
      </c>
      <c r="B61" s="38" t="s">
        <v>116</v>
      </c>
      <c r="C61" s="29">
        <v>6</v>
      </c>
      <c r="D61" s="34"/>
      <c r="E61" s="29">
        <v>31</v>
      </c>
      <c r="F61" s="34">
        <f t="shared" si="6"/>
        <v>2325</v>
      </c>
      <c r="G61" s="34"/>
      <c r="H61" s="34">
        <f t="shared" si="10"/>
        <v>501.3</v>
      </c>
      <c r="I61" s="32">
        <f t="shared" si="8"/>
        <v>-2731.3091954022984</v>
      </c>
      <c r="J61" s="31"/>
    </row>
    <row r="62" spans="1:10" ht="15" customHeight="1" x14ac:dyDescent="0.25">
      <c r="A62" s="31" t="s">
        <v>32</v>
      </c>
      <c r="B62" s="38" t="s">
        <v>96</v>
      </c>
      <c r="C62" s="29">
        <v>6</v>
      </c>
      <c r="D62" s="34"/>
      <c r="E62" s="29">
        <v>13</v>
      </c>
      <c r="F62" s="34">
        <f t="shared" si="6"/>
        <v>975</v>
      </c>
      <c r="G62" s="34"/>
      <c r="H62" s="34">
        <f t="shared" si="10"/>
        <v>501.3</v>
      </c>
      <c r="I62" s="32">
        <f t="shared" si="8"/>
        <v>-4081.3091954022984</v>
      </c>
      <c r="J62" s="31"/>
    </row>
    <row r="63" spans="1:10" ht="15" customHeight="1" x14ac:dyDescent="0.25">
      <c r="A63" s="31" t="s">
        <v>72</v>
      </c>
      <c r="B63" s="38" t="s">
        <v>126</v>
      </c>
      <c r="C63" s="29">
        <v>6</v>
      </c>
      <c r="D63" s="34"/>
      <c r="E63" s="29">
        <v>77</v>
      </c>
      <c r="F63" s="34">
        <f t="shared" ref="F63:F90" si="11">(E63*75)+D63</f>
        <v>5775</v>
      </c>
      <c r="G63" s="34"/>
      <c r="H63" s="34">
        <f t="shared" si="10"/>
        <v>501.3</v>
      </c>
      <c r="I63" s="32">
        <f t="shared" si="8"/>
        <v>718.69080459770157</v>
      </c>
      <c r="J63" s="31"/>
    </row>
    <row r="64" spans="1:10" ht="15" customHeight="1" x14ac:dyDescent="0.25">
      <c r="A64" s="31" t="s">
        <v>180</v>
      </c>
      <c r="B64" s="38" t="s">
        <v>234</v>
      </c>
      <c r="C64" s="29">
        <v>6</v>
      </c>
      <c r="D64" s="34"/>
      <c r="E64" s="29">
        <v>18</v>
      </c>
      <c r="F64" s="34">
        <f t="shared" si="11"/>
        <v>1350</v>
      </c>
      <c r="G64" s="34"/>
      <c r="H64" s="34">
        <f t="shared" si="10"/>
        <v>501.3</v>
      </c>
      <c r="I64" s="32">
        <f t="shared" si="8"/>
        <v>-3706.3091954022984</v>
      </c>
      <c r="J64" s="31"/>
    </row>
    <row r="65" spans="1:10" ht="15" customHeight="1" x14ac:dyDescent="0.25">
      <c r="A65" s="39" t="s">
        <v>52</v>
      </c>
      <c r="B65" s="38" t="s">
        <v>148</v>
      </c>
      <c r="C65" s="29">
        <v>6</v>
      </c>
      <c r="D65" s="34"/>
      <c r="E65" s="29">
        <v>57</v>
      </c>
      <c r="F65" s="34">
        <f t="shared" si="11"/>
        <v>4275</v>
      </c>
      <c r="G65" s="34"/>
      <c r="H65" s="34">
        <f t="shared" si="10"/>
        <v>501.3</v>
      </c>
      <c r="I65" s="32">
        <f t="shared" si="8"/>
        <v>-781.30919540229843</v>
      </c>
      <c r="J65" s="31"/>
    </row>
    <row r="66" spans="1:10" ht="15" customHeight="1" x14ac:dyDescent="0.25">
      <c r="A66" s="29" t="s">
        <v>50</v>
      </c>
      <c r="B66" s="38" t="s">
        <v>102</v>
      </c>
      <c r="C66" s="29">
        <v>6</v>
      </c>
      <c r="D66" s="34"/>
      <c r="E66" s="29">
        <v>82</v>
      </c>
      <c r="F66" s="34">
        <f t="shared" si="11"/>
        <v>6150</v>
      </c>
      <c r="G66" s="34"/>
      <c r="H66" s="34">
        <f t="shared" si="10"/>
        <v>501.3</v>
      </c>
      <c r="I66" s="32">
        <f t="shared" si="8"/>
        <v>1093.6908045977016</v>
      </c>
      <c r="J66" s="31"/>
    </row>
    <row r="67" spans="1:10" ht="15" customHeight="1" x14ac:dyDescent="0.25">
      <c r="A67" s="31" t="s">
        <v>54</v>
      </c>
      <c r="B67" s="38" t="s">
        <v>107</v>
      </c>
      <c r="C67" s="29">
        <v>6</v>
      </c>
      <c r="D67" s="34"/>
      <c r="E67" s="29">
        <v>86</v>
      </c>
      <c r="F67" s="34">
        <f t="shared" si="11"/>
        <v>6450</v>
      </c>
      <c r="G67" s="34"/>
      <c r="H67" s="34">
        <f t="shared" si="10"/>
        <v>501.3</v>
      </c>
      <c r="I67" s="32">
        <f t="shared" si="8"/>
        <v>1393.6908045977016</v>
      </c>
      <c r="J67" s="31"/>
    </row>
    <row r="68" spans="1:10" ht="15" customHeight="1" x14ac:dyDescent="0.25">
      <c r="A68" s="9" t="s">
        <v>40</v>
      </c>
      <c r="B68" s="16" t="s">
        <v>130</v>
      </c>
      <c r="C68" s="21">
        <v>7</v>
      </c>
      <c r="D68" s="22">
        <v>18000</v>
      </c>
      <c r="E68" s="21"/>
      <c r="F68" s="22">
        <f t="shared" si="11"/>
        <v>18000</v>
      </c>
      <c r="G68" s="22">
        <v>3256</v>
      </c>
      <c r="H68" s="22">
        <f>G68/11</f>
        <v>296</v>
      </c>
      <c r="I68" s="10">
        <f t="shared" ref="I68:I90" si="12">F68+H68-$I$92</f>
        <v>12738.3908045977</v>
      </c>
      <c r="J68" s="9"/>
    </row>
    <row r="69" spans="1:10" ht="15" customHeight="1" x14ac:dyDescent="0.25">
      <c r="A69" s="31" t="s">
        <v>44</v>
      </c>
      <c r="B69" s="26">
        <v>1992</v>
      </c>
      <c r="C69" s="29">
        <v>7</v>
      </c>
      <c r="D69" s="34"/>
      <c r="E69" s="29">
        <v>6</v>
      </c>
      <c r="F69" s="34">
        <f t="shared" si="11"/>
        <v>450</v>
      </c>
      <c r="G69" s="34"/>
      <c r="H69" s="34">
        <f t="shared" ref="H69:H78" si="13">H68</f>
        <v>296</v>
      </c>
      <c r="I69" s="32">
        <f t="shared" si="12"/>
        <v>-4811.6091954022986</v>
      </c>
      <c r="J69" s="31"/>
    </row>
    <row r="70" spans="1:10" ht="15" customHeight="1" x14ac:dyDescent="0.25">
      <c r="A70" s="31" t="s">
        <v>314</v>
      </c>
      <c r="B70" s="26">
        <v>11223</v>
      </c>
      <c r="C70" s="29">
        <v>7</v>
      </c>
      <c r="D70" s="34"/>
      <c r="E70" s="29">
        <v>54</v>
      </c>
      <c r="F70" s="34">
        <f t="shared" si="11"/>
        <v>4050</v>
      </c>
      <c r="G70" s="34"/>
      <c r="H70" s="34">
        <f t="shared" si="13"/>
        <v>296</v>
      </c>
      <c r="I70" s="32">
        <f t="shared" si="12"/>
        <v>-1211.6091954022986</v>
      </c>
      <c r="J70" s="31"/>
    </row>
    <row r="71" spans="1:10" ht="15" customHeight="1" x14ac:dyDescent="0.25">
      <c r="A71" s="31" t="s">
        <v>289</v>
      </c>
      <c r="B71" s="26">
        <v>2167</v>
      </c>
      <c r="C71" s="29">
        <v>7</v>
      </c>
      <c r="D71" s="34"/>
      <c r="E71" s="29">
        <v>65</v>
      </c>
      <c r="F71" s="34">
        <f t="shared" si="11"/>
        <v>4875</v>
      </c>
      <c r="G71" s="34"/>
      <c r="H71" s="34">
        <f t="shared" si="13"/>
        <v>296</v>
      </c>
      <c r="I71" s="32">
        <f t="shared" si="12"/>
        <v>-386.60919540229861</v>
      </c>
      <c r="J71" s="31"/>
    </row>
    <row r="72" spans="1:10" ht="15" customHeight="1" x14ac:dyDescent="0.25">
      <c r="A72" s="31" t="s">
        <v>183</v>
      </c>
      <c r="B72" s="38" t="s">
        <v>236</v>
      </c>
      <c r="C72" s="29">
        <v>7</v>
      </c>
      <c r="D72" s="34"/>
      <c r="E72" s="29">
        <v>39</v>
      </c>
      <c r="F72" s="34">
        <f t="shared" si="11"/>
        <v>2925</v>
      </c>
      <c r="G72" s="34"/>
      <c r="H72" s="34">
        <f t="shared" si="13"/>
        <v>296</v>
      </c>
      <c r="I72" s="32">
        <f t="shared" si="12"/>
        <v>-2336.6091954022986</v>
      </c>
      <c r="J72" s="31"/>
    </row>
    <row r="73" spans="1:10" ht="15" customHeight="1" x14ac:dyDescent="0.25">
      <c r="A73" s="31" t="s">
        <v>43</v>
      </c>
      <c r="B73" s="38" t="s">
        <v>232</v>
      </c>
      <c r="C73" s="29">
        <v>7</v>
      </c>
      <c r="D73" s="34"/>
      <c r="E73" s="29">
        <v>48</v>
      </c>
      <c r="F73" s="34">
        <f t="shared" si="11"/>
        <v>3600</v>
      </c>
      <c r="G73" s="34"/>
      <c r="H73" s="34">
        <f t="shared" si="13"/>
        <v>296</v>
      </c>
      <c r="I73" s="32">
        <f t="shared" si="12"/>
        <v>-1661.6091954022986</v>
      </c>
      <c r="J73" s="31"/>
    </row>
    <row r="74" spans="1:10" ht="15" customHeight="1" x14ac:dyDescent="0.25">
      <c r="A74" s="31" t="s">
        <v>46</v>
      </c>
      <c r="B74" s="38" t="s">
        <v>104</v>
      </c>
      <c r="C74" s="29">
        <v>7</v>
      </c>
      <c r="D74" s="34"/>
      <c r="E74" s="29">
        <v>46</v>
      </c>
      <c r="F74" s="34">
        <f t="shared" si="11"/>
        <v>3450</v>
      </c>
      <c r="G74" s="34"/>
      <c r="H74" s="34">
        <f t="shared" si="13"/>
        <v>296</v>
      </c>
      <c r="I74" s="32">
        <f t="shared" si="12"/>
        <v>-1811.6091954022986</v>
      </c>
      <c r="J74" s="31"/>
    </row>
    <row r="75" spans="1:10" s="15" customFormat="1" ht="15" customHeight="1" x14ac:dyDescent="0.25">
      <c r="A75" s="31" t="s">
        <v>177</v>
      </c>
      <c r="B75" s="38" t="s">
        <v>126</v>
      </c>
      <c r="C75" s="29">
        <v>7</v>
      </c>
      <c r="D75" s="34"/>
      <c r="E75" s="29">
        <v>48</v>
      </c>
      <c r="F75" s="34">
        <f t="shared" si="11"/>
        <v>3600</v>
      </c>
      <c r="G75" s="34"/>
      <c r="H75" s="34">
        <f t="shared" si="13"/>
        <v>296</v>
      </c>
      <c r="I75" s="32">
        <f t="shared" si="12"/>
        <v>-1661.6091954022986</v>
      </c>
      <c r="J75" s="31"/>
    </row>
    <row r="76" spans="1:10" ht="15" customHeight="1" x14ac:dyDescent="0.25">
      <c r="A76" s="31" t="s">
        <v>49</v>
      </c>
      <c r="B76" s="38" t="s">
        <v>113</v>
      </c>
      <c r="C76" s="29">
        <v>7</v>
      </c>
      <c r="D76" s="34"/>
      <c r="E76" s="29">
        <v>9</v>
      </c>
      <c r="F76" s="34">
        <f t="shared" si="11"/>
        <v>675</v>
      </c>
      <c r="G76" s="34"/>
      <c r="H76" s="34">
        <f t="shared" si="13"/>
        <v>296</v>
      </c>
      <c r="I76" s="32">
        <f t="shared" si="12"/>
        <v>-4586.6091954022986</v>
      </c>
      <c r="J76" s="31"/>
    </row>
    <row r="77" spans="1:10" ht="15" customHeight="1" x14ac:dyDescent="0.25">
      <c r="A77" s="31" t="s">
        <v>159</v>
      </c>
      <c r="B77" s="38" t="s">
        <v>222</v>
      </c>
      <c r="C77" s="29">
        <v>7</v>
      </c>
      <c r="D77" s="34"/>
      <c r="E77" s="29">
        <v>108</v>
      </c>
      <c r="F77" s="34">
        <f t="shared" si="11"/>
        <v>8100</v>
      </c>
      <c r="G77" s="34"/>
      <c r="H77" s="34">
        <f t="shared" si="13"/>
        <v>296</v>
      </c>
      <c r="I77" s="32">
        <f t="shared" si="12"/>
        <v>2838.3908045977014</v>
      </c>
      <c r="J77" s="31"/>
    </row>
    <row r="78" spans="1:10" ht="12.95" customHeight="1" x14ac:dyDescent="0.25">
      <c r="A78" s="31" t="s">
        <v>315</v>
      </c>
      <c r="B78" s="38" t="s">
        <v>123</v>
      </c>
      <c r="C78" s="29">
        <v>7</v>
      </c>
      <c r="D78" s="34"/>
      <c r="E78" s="29">
        <v>51</v>
      </c>
      <c r="F78" s="34">
        <f t="shared" si="11"/>
        <v>3825</v>
      </c>
      <c r="G78" s="34"/>
      <c r="H78" s="34">
        <f t="shared" si="13"/>
        <v>296</v>
      </c>
      <c r="I78" s="32">
        <f t="shared" si="12"/>
        <v>-1436.6091954022986</v>
      </c>
      <c r="J78" s="31"/>
    </row>
    <row r="79" spans="1:10" ht="12.95" customHeight="1" x14ac:dyDescent="0.25">
      <c r="A79" s="9" t="s">
        <v>185</v>
      </c>
      <c r="B79" s="16" t="s">
        <v>238</v>
      </c>
      <c r="C79" s="21">
        <v>8</v>
      </c>
      <c r="D79" s="22">
        <v>18000</v>
      </c>
      <c r="E79" s="21"/>
      <c r="F79" s="22">
        <f t="shared" si="11"/>
        <v>18000</v>
      </c>
      <c r="G79" s="22">
        <v>0</v>
      </c>
      <c r="H79" s="22">
        <f>G79/12</f>
        <v>0</v>
      </c>
      <c r="I79" s="10">
        <f t="shared" si="12"/>
        <v>12442.3908045977</v>
      </c>
      <c r="J79" s="9" t="s">
        <v>342</v>
      </c>
    </row>
    <row r="80" spans="1:10" s="15" customFormat="1" ht="15" customHeight="1" x14ac:dyDescent="0.25">
      <c r="A80" s="39" t="s">
        <v>88</v>
      </c>
      <c r="B80" s="38" t="s">
        <v>151</v>
      </c>
      <c r="C80" s="29">
        <v>8</v>
      </c>
      <c r="D80" s="34"/>
      <c r="E80" s="29">
        <v>14</v>
      </c>
      <c r="F80" s="34">
        <f t="shared" si="11"/>
        <v>1050</v>
      </c>
      <c r="G80" s="34"/>
      <c r="H80" s="34">
        <f t="shared" ref="H80:H90" si="14">H79</f>
        <v>0</v>
      </c>
      <c r="I80" s="32">
        <f t="shared" si="12"/>
        <v>-4507.6091954022986</v>
      </c>
      <c r="J80" s="31" t="s">
        <v>343</v>
      </c>
    </row>
    <row r="81" spans="1:10" s="15" customFormat="1" ht="15" customHeight="1" x14ac:dyDescent="0.25">
      <c r="A81" s="31" t="s">
        <v>38</v>
      </c>
      <c r="B81" s="38" t="s">
        <v>132</v>
      </c>
      <c r="C81" s="29">
        <v>8</v>
      </c>
      <c r="D81" s="34"/>
      <c r="E81" s="29">
        <v>12</v>
      </c>
      <c r="F81" s="34">
        <f t="shared" si="11"/>
        <v>900</v>
      </c>
      <c r="G81" s="34"/>
      <c r="H81" s="34">
        <f t="shared" si="14"/>
        <v>0</v>
      </c>
      <c r="I81" s="32">
        <f t="shared" si="12"/>
        <v>-4657.6091954022986</v>
      </c>
      <c r="J81" s="31"/>
    </row>
    <row r="82" spans="1:10" ht="15" customHeight="1" x14ac:dyDescent="0.25">
      <c r="A82" s="31" t="s">
        <v>171</v>
      </c>
      <c r="B82" s="26">
        <v>22306</v>
      </c>
      <c r="C82" s="29">
        <v>8</v>
      </c>
      <c r="D82" s="34"/>
      <c r="E82" s="29">
        <v>52</v>
      </c>
      <c r="F82" s="34">
        <f t="shared" si="11"/>
        <v>3900</v>
      </c>
      <c r="G82" s="34"/>
      <c r="H82" s="34">
        <f t="shared" si="14"/>
        <v>0</v>
      </c>
      <c r="I82" s="32">
        <f t="shared" si="12"/>
        <v>-1657.6091954022986</v>
      </c>
      <c r="J82" s="31"/>
    </row>
    <row r="83" spans="1:10" ht="15" customHeight="1" x14ac:dyDescent="0.25">
      <c r="A83" s="31" t="s">
        <v>42</v>
      </c>
      <c r="B83" s="26">
        <v>28899</v>
      </c>
      <c r="C83" s="29">
        <v>8</v>
      </c>
      <c r="D83" s="34"/>
      <c r="E83" s="29">
        <v>119</v>
      </c>
      <c r="F83" s="34">
        <f t="shared" si="11"/>
        <v>8925</v>
      </c>
      <c r="G83" s="34"/>
      <c r="H83" s="34">
        <f t="shared" si="14"/>
        <v>0</v>
      </c>
      <c r="I83" s="32">
        <f t="shared" si="12"/>
        <v>3367.3908045977014</v>
      </c>
      <c r="J83" s="31"/>
    </row>
    <row r="84" spans="1:10" ht="15" customHeight="1" x14ac:dyDescent="0.25">
      <c r="A84" s="31" t="s">
        <v>181</v>
      </c>
      <c r="B84" s="38" t="s">
        <v>136</v>
      </c>
      <c r="C84" s="29">
        <v>8</v>
      </c>
      <c r="D84" s="34"/>
      <c r="E84" s="29">
        <v>66</v>
      </c>
      <c r="F84" s="34">
        <f t="shared" si="11"/>
        <v>4950</v>
      </c>
      <c r="G84" s="34"/>
      <c r="H84" s="34">
        <f t="shared" si="14"/>
        <v>0</v>
      </c>
      <c r="I84" s="32">
        <f t="shared" si="12"/>
        <v>-607.60919540229861</v>
      </c>
      <c r="J84" s="31"/>
    </row>
    <row r="85" spans="1:10" s="15" customFormat="1" ht="15" customHeight="1" x14ac:dyDescent="0.25">
      <c r="A85" s="31" t="s">
        <v>316</v>
      </c>
      <c r="B85" s="26">
        <v>11508</v>
      </c>
      <c r="C85" s="29">
        <v>8</v>
      </c>
      <c r="D85" s="34"/>
      <c r="E85" s="29">
        <v>68</v>
      </c>
      <c r="F85" s="34">
        <f t="shared" si="11"/>
        <v>5100</v>
      </c>
      <c r="G85" s="34"/>
      <c r="H85" s="34">
        <f t="shared" si="14"/>
        <v>0</v>
      </c>
      <c r="I85" s="32">
        <f t="shared" si="12"/>
        <v>-457.60919540229861</v>
      </c>
      <c r="J85" s="31"/>
    </row>
    <row r="86" spans="1:10" ht="15" customHeight="1" x14ac:dyDescent="0.25">
      <c r="A86" s="31" t="s">
        <v>35</v>
      </c>
      <c r="B86" s="38" t="s">
        <v>121</v>
      </c>
      <c r="C86" s="29">
        <v>8</v>
      </c>
      <c r="D86" s="34"/>
      <c r="E86" s="29">
        <v>67</v>
      </c>
      <c r="F86" s="34">
        <f t="shared" si="11"/>
        <v>5025</v>
      </c>
      <c r="G86" s="34"/>
      <c r="H86" s="34">
        <f t="shared" si="14"/>
        <v>0</v>
      </c>
      <c r="I86" s="32">
        <f t="shared" si="12"/>
        <v>-532.60919540229861</v>
      </c>
      <c r="J86" s="31"/>
    </row>
    <row r="87" spans="1:10" ht="15" customHeight="1" x14ac:dyDescent="0.25">
      <c r="A87" s="31" t="s">
        <v>174</v>
      </c>
      <c r="B87" s="38" t="s">
        <v>231</v>
      </c>
      <c r="C87" s="29">
        <v>8</v>
      </c>
      <c r="D87" s="34"/>
      <c r="E87" s="29">
        <v>16</v>
      </c>
      <c r="F87" s="34">
        <f t="shared" si="11"/>
        <v>1200</v>
      </c>
      <c r="G87" s="34"/>
      <c r="H87" s="34">
        <f t="shared" si="14"/>
        <v>0</v>
      </c>
      <c r="I87" s="32">
        <f t="shared" si="12"/>
        <v>-4357.6091954022986</v>
      </c>
      <c r="J87" s="31"/>
    </row>
    <row r="88" spans="1:10" ht="15" customHeight="1" x14ac:dyDescent="0.25">
      <c r="A88" s="31" t="s">
        <v>89</v>
      </c>
      <c r="B88" s="38" t="s">
        <v>153</v>
      </c>
      <c r="C88" s="29">
        <v>8</v>
      </c>
      <c r="D88" s="34"/>
      <c r="E88" s="29">
        <v>64</v>
      </c>
      <c r="F88" s="34">
        <f t="shared" si="11"/>
        <v>4800</v>
      </c>
      <c r="G88" s="34"/>
      <c r="H88" s="34">
        <f t="shared" si="14"/>
        <v>0</v>
      </c>
      <c r="I88" s="32">
        <f t="shared" si="12"/>
        <v>-757.60919540229861</v>
      </c>
      <c r="J88" s="31"/>
    </row>
    <row r="89" spans="1:10" ht="15" customHeight="1" x14ac:dyDescent="0.25">
      <c r="A89" s="31" t="s">
        <v>162</v>
      </c>
      <c r="B89" s="26">
        <v>3518</v>
      </c>
      <c r="C89" s="29">
        <v>8</v>
      </c>
      <c r="D89" s="34"/>
      <c r="E89" s="29">
        <v>121</v>
      </c>
      <c r="F89" s="34">
        <f t="shared" si="11"/>
        <v>9075</v>
      </c>
      <c r="G89" s="34"/>
      <c r="H89" s="34">
        <f t="shared" si="14"/>
        <v>0</v>
      </c>
      <c r="I89" s="32">
        <f t="shared" si="12"/>
        <v>3517.3908045977014</v>
      </c>
      <c r="J89" s="31"/>
    </row>
    <row r="90" spans="1:10" s="15" customFormat="1" ht="15" customHeight="1" x14ac:dyDescent="0.25">
      <c r="A90" s="31" t="s">
        <v>70</v>
      </c>
      <c r="B90" s="38" t="s">
        <v>124</v>
      </c>
      <c r="C90" s="29">
        <v>8</v>
      </c>
      <c r="D90" s="34"/>
      <c r="E90" s="29">
        <v>2</v>
      </c>
      <c r="F90" s="34">
        <f t="shared" si="11"/>
        <v>150</v>
      </c>
      <c r="G90" s="34"/>
      <c r="H90" s="34">
        <f t="shared" si="14"/>
        <v>0</v>
      </c>
      <c r="I90" s="32">
        <f t="shared" si="12"/>
        <v>-5407.6091954022986</v>
      </c>
      <c r="J90" s="31"/>
    </row>
    <row r="91" spans="1:10" ht="15" customHeight="1" x14ac:dyDescent="0.25">
      <c r="A91" s="5"/>
      <c r="B91" s="5"/>
      <c r="C91" s="5"/>
      <c r="D91" s="6"/>
      <c r="E91" s="5"/>
      <c r="F91" s="6">
        <f>SUM(F4:F90)</f>
        <v>460125</v>
      </c>
      <c r="G91" s="6"/>
      <c r="H91" s="6">
        <f>SUM(H4:H90)</f>
        <v>23387.000000000004</v>
      </c>
      <c r="I91" s="6">
        <f>F91+H91</f>
        <v>483512</v>
      </c>
      <c r="J91" s="6"/>
    </row>
    <row r="92" spans="1:10" ht="15" customHeight="1" x14ac:dyDescent="0.25">
      <c r="A92" s="5"/>
      <c r="B92" s="5"/>
      <c r="C92" s="5"/>
      <c r="D92" s="6"/>
      <c r="E92" s="5"/>
      <c r="F92" s="6"/>
      <c r="G92" s="6"/>
      <c r="H92" s="8" t="s">
        <v>55</v>
      </c>
      <c r="I92" s="6">
        <f>I91/(COUNTIF(A4:A90,"*"))</f>
        <v>5557.6091954022986</v>
      </c>
      <c r="J92" s="5"/>
    </row>
  </sheetData>
  <autoFilter ref="A3:J84" xr:uid="{6F474B58-787A-4D45-B02F-A5A27401A210}">
    <sortState xmlns:xlrd2="http://schemas.microsoft.com/office/spreadsheetml/2017/richdata2" ref="A4:J96">
      <sortCondition ref="C3:C84"/>
    </sortState>
  </autoFilter>
  <conditionalFormatting sqref="I63 I59:I60 I90 I55 I75 I81:I82 I77:I78 I50:I52 I38 I43:I44 I65:I67 I4:I23 I25:I33 I41 I35">
    <cfRule type="cellIs" dxfId="38" priority="91" operator="lessThan">
      <formula>0</formula>
    </cfRule>
  </conditionalFormatting>
  <conditionalFormatting sqref="I24">
    <cfRule type="cellIs" dxfId="37" priority="83" operator="lessThan">
      <formula>0</formula>
    </cfRule>
  </conditionalFormatting>
  <conditionalFormatting sqref="I34">
    <cfRule type="cellIs" dxfId="36" priority="79" operator="lessThan">
      <formula>0</formula>
    </cfRule>
  </conditionalFormatting>
  <conditionalFormatting sqref="I40">
    <cfRule type="cellIs" dxfId="35" priority="77" operator="lessThan">
      <formula>0</formula>
    </cfRule>
  </conditionalFormatting>
  <conditionalFormatting sqref="I42">
    <cfRule type="cellIs" dxfId="34" priority="75" operator="lessThan">
      <formula>0</formula>
    </cfRule>
  </conditionalFormatting>
  <conditionalFormatting sqref="I46">
    <cfRule type="cellIs" dxfId="33" priority="73" operator="lessThan">
      <formula>0</formula>
    </cfRule>
  </conditionalFormatting>
  <conditionalFormatting sqref="I47:I48">
    <cfRule type="cellIs" dxfId="32" priority="72" operator="lessThan">
      <formula>0</formula>
    </cfRule>
  </conditionalFormatting>
  <conditionalFormatting sqref="I49">
    <cfRule type="cellIs" dxfId="31" priority="71" operator="lessThan">
      <formula>0</formula>
    </cfRule>
  </conditionalFormatting>
  <conditionalFormatting sqref="I54">
    <cfRule type="cellIs" dxfId="30" priority="70" operator="lessThan">
      <formula>0</formula>
    </cfRule>
  </conditionalFormatting>
  <conditionalFormatting sqref="I57">
    <cfRule type="cellIs" dxfId="29" priority="65" operator="lessThan">
      <formula>0</formula>
    </cfRule>
  </conditionalFormatting>
  <conditionalFormatting sqref="I62">
    <cfRule type="cellIs" dxfId="28" priority="64" operator="lessThan">
      <formula>0</formula>
    </cfRule>
  </conditionalFormatting>
  <conditionalFormatting sqref="I64">
    <cfRule type="cellIs" dxfId="27" priority="62" operator="lessThan">
      <formula>0</formula>
    </cfRule>
  </conditionalFormatting>
  <conditionalFormatting sqref="I69">
    <cfRule type="cellIs" dxfId="26" priority="61" operator="lessThan">
      <formula>0</formula>
    </cfRule>
  </conditionalFormatting>
  <conditionalFormatting sqref="I71">
    <cfRule type="cellIs" dxfId="25" priority="59" operator="lessThan">
      <formula>0</formula>
    </cfRule>
  </conditionalFormatting>
  <conditionalFormatting sqref="I68">
    <cfRule type="cellIs" dxfId="24" priority="58" operator="lessThan">
      <formula>0</formula>
    </cfRule>
  </conditionalFormatting>
  <conditionalFormatting sqref="I70">
    <cfRule type="cellIs" dxfId="23" priority="57" operator="lessThan">
      <formula>0</formula>
    </cfRule>
  </conditionalFormatting>
  <conditionalFormatting sqref="I72">
    <cfRule type="cellIs" dxfId="22" priority="56" operator="lessThan">
      <formula>0</formula>
    </cfRule>
  </conditionalFormatting>
  <conditionalFormatting sqref="I73">
    <cfRule type="cellIs" dxfId="21" priority="55" operator="lessThan">
      <formula>0</formula>
    </cfRule>
  </conditionalFormatting>
  <conditionalFormatting sqref="I74">
    <cfRule type="cellIs" dxfId="20" priority="54" operator="lessThan">
      <formula>0</formula>
    </cfRule>
  </conditionalFormatting>
  <conditionalFormatting sqref="I83">
    <cfRule type="cellIs" dxfId="19" priority="52" operator="lessThan">
      <formula>0</formula>
    </cfRule>
  </conditionalFormatting>
  <conditionalFormatting sqref="I84">
    <cfRule type="cellIs" dxfId="18" priority="51" operator="lessThan">
      <formula>0</formula>
    </cfRule>
  </conditionalFormatting>
  <conditionalFormatting sqref="I88">
    <cfRule type="cellIs" dxfId="17" priority="48" operator="lessThan">
      <formula>0</formula>
    </cfRule>
  </conditionalFormatting>
  <conditionalFormatting sqref="I87">
    <cfRule type="cellIs" dxfId="16" priority="17" operator="lessThan">
      <formula>0</formula>
    </cfRule>
  </conditionalFormatting>
  <conditionalFormatting sqref="I79">
    <cfRule type="cellIs" dxfId="15" priority="16" operator="lessThan">
      <formula>0</formula>
    </cfRule>
  </conditionalFormatting>
  <conditionalFormatting sqref="I80">
    <cfRule type="cellIs" dxfId="14" priority="15" operator="lessThan">
      <formula>0</formula>
    </cfRule>
  </conditionalFormatting>
  <conditionalFormatting sqref="I89">
    <cfRule type="cellIs" dxfId="13" priority="12" operator="lessThan">
      <formula>0</formula>
    </cfRule>
  </conditionalFormatting>
  <conditionalFormatting sqref="I86">
    <cfRule type="cellIs" dxfId="12" priority="11" operator="lessThan">
      <formula>0</formula>
    </cfRule>
  </conditionalFormatting>
  <conditionalFormatting sqref="I85">
    <cfRule type="cellIs" dxfId="11" priority="10" operator="lessThan">
      <formula>0</formula>
    </cfRule>
  </conditionalFormatting>
  <conditionalFormatting sqref="I76">
    <cfRule type="cellIs" dxfId="10" priority="9" operator="lessThan">
      <formula>0</formula>
    </cfRule>
  </conditionalFormatting>
  <conditionalFormatting sqref="I58">
    <cfRule type="cellIs" dxfId="9" priority="8" operator="lessThan">
      <formula>0</formula>
    </cfRule>
  </conditionalFormatting>
  <conditionalFormatting sqref="I61">
    <cfRule type="cellIs" dxfId="8" priority="7" operator="lessThan">
      <formula>0</formula>
    </cfRule>
  </conditionalFormatting>
  <conditionalFormatting sqref="I56">
    <cfRule type="cellIs" dxfId="7" priority="6" operator="lessThan">
      <formula>0</formula>
    </cfRule>
  </conditionalFormatting>
  <conditionalFormatting sqref="I53">
    <cfRule type="cellIs" dxfId="6" priority="5" operator="lessThan">
      <formula>0</formula>
    </cfRule>
  </conditionalFormatting>
  <conditionalFormatting sqref="I36">
    <cfRule type="cellIs" dxfId="5" priority="4" operator="lessThan">
      <formula>0</formula>
    </cfRule>
  </conditionalFormatting>
  <conditionalFormatting sqref="I37">
    <cfRule type="cellIs" dxfId="4" priority="3" operator="lessThan">
      <formula>0</formula>
    </cfRule>
  </conditionalFormatting>
  <conditionalFormatting sqref="I39">
    <cfRule type="cellIs" dxfId="3" priority="2" operator="lessThan">
      <formula>0</formula>
    </cfRule>
  </conditionalFormatting>
  <conditionalFormatting sqref="I45">
    <cfRule type="cellIs" dxfId="2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D5A5-5A76-CC46-BFE7-62B8B9AF9C2F}">
  <dimension ref="A1:J122"/>
  <sheetViews>
    <sheetView zoomScaleNormal="100" workbookViewId="0">
      <selection activeCell="G13" sqref="G13"/>
    </sheetView>
  </sheetViews>
  <sheetFormatPr defaultColWidth="8.85546875" defaultRowHeight="15" customHeight="1" x14ac:dyDescent="0.25"/>
  <cols>
    <col min="1" max="1" width="22.85546875" style="2" customWidth="1"/>
    <col min="2" max="2" width="14.7109375" style="17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340</v>
      </c>
      <c r="J1" s="11"/>
    </row>
    <row r="2" spans="1:10" ht="15" customHeight="1" x14ac:dyDescent="0.25">
      <c r="A2" s="1"/>
      <c r="B2" s="18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8" t="s">
        <v>6</v>
      </c>
      <c r="C3" s="1" t="s">
        <v>334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21" t="s">
        <v>320</v>
      </c>
      <c r="B4" s="23">
        <v>35941</v>
      </c>
      <c r="C4" s="21">
        <v>1</v>
      </c>
      <c r="D4" s="22">
        <v>9000</v>
      </c>
      <c r="E4" s="21"/>
      <c r="F4" s="22">
        <f>(E4*150)+D4</f>
        <v>9000</v>
      </c>
      <c r="G4" s="22">
        <v>6853</v>
      </c>
      <c r="H4" s="22">
        <f>G4/11</f>
        <v>623</v>
      </c>
      <c r="I4" s="10">
        <f t="shared" ref="I4:I35" si="0">F4+H4-$I$122</f>
        <v>2939.1111111111113</v>
      </c>
      <c r="J4" s="9"/>
    </row>
    <row r="5" spans="1:10" ht="15" customHeight="1" x14ac:dyDescent="0.25">
      <c r="A5" s="31" t="s">
        <v>204</v>
      </c>
      <c r="B5" s="26">
        <v>37364</v>
      </c>
      <c r="C5" s="29">
        <v>1</v>
      </c>
      <c r="D5" s="34"/>
      <c r="E5" s="29">
        <v>81</v>
      </c>
      <c r="F5" s="34">
        <f>(E5*75)+D5</f>
        <v>6075</v>
      </c>
      <c r="G5" s="34"/>
      <c r="H5" s="34">
        <f t="shared" ref="H5:H10" si="1">H4</f>
        <v>623</v>
      </c>
      <c r="I5" s="32">
        <f t="shared" si="0"/>
        <v>14.111111111111313</v>
      </c>
      <c r="J5" s="31"/>
    </row>
    <row r="6" spans="1:10" ht="15" customHeight="1" x14ac:dyDescent="0.25">
      <c r="A6" s="31" t="s">
        <v>57</v>
      </c>
      <c r="B6" s="26" t="s">
        <v>92</v>
      </c>
      <c r="C6" s="29">
        <v>1</v>
      </c>
      <c r="D6" s="34"/>
      <c r="E6" s="29">
        <v>126</v>
      </c>
      <c r="F6" s="34">
        <f>(E6*75)+D6</f>
        <v>9450</v>
      </c>
      <c r="G6" s="34"/>
      <c r="H6" s="34">
        <f t="shared" si="1"/>
        <v>623</v>
      </c>
      <c r="I6" s="32">
        <f t="shared" si="0"/>
        <v>3389.1111111111113</v>
      </c>
      <c r="J6" s="31"/>
    </row>
    <row r="7" spans="1:10" ht="15" customHeight="1" x14ac:dyDescent="0.25">
      <c r="A7" s="29" t="s">
        <v>62</v>
      </c>
      <c r="B7" s="26" t="s">
        <v>106</v>
      </c>
      <c r="C7" s="29">
        <v>1</v>
      </c>
      <c r="D7" s="34"/>
      <c r="E7" s="29">
        <v>120</v>
      </c>
      <c r="F7" s="34">
        <f>(E7*150)+D7</f>
        <v>18000</v>
      </c>
      <c r="G7" s="34"/>
      <c r="H7" s="34">
        <f t="shared" si="1"/>
        <v>623</v>
      </c>
      <c r="I7" s="32">
        <f t="shared" si="0"/>
        <v>11939.111111111111</v>
      </c>
      <c r="J7" s="31"/>
    </row>
    <row r="8" spans="1:10" ht="15" customHeight="1" x14ac:dyDescent="0.25">
      <c r="A8" s="31" t="s">
        <v>317</v>
      </c>
      <c r="B8" s="26" t="s">
        <v>139</v>
      </c>
      <c r="C8" s="29">
        <v>1</v>
      </c>
      <c r="D8" s="34"/>
      <c r="E8" s="29">
        <v>122</v>
      </c>
      <c r="F8" s="34">
        <f>(E8*150)+D8</f>
        <v>18300</v>
      </c>
      <c r="G8" s="34"/>
      <c r="H8" s="34">
        <f t="shared" si="1"/>
        <v>623</v>
      </c>
      <c r="I8" s="32">
        <f t="shared" si="0"/>
        <v>12239.111111111111</v>
      </c>
      <c r="J8" s="31"/>
    </row>
    <row r="9" spans="1:10" ht="15" customHeight="1" x14ac:dyDescent="0.25">
      <c r="A9" s="31" t="s">
        <v>318</v>
      </c>
      <c r="B9" s="26">
        <v>26679</v>
      </c>
      <c r="C9" s="29">
        <v>1</v>
      </c>
      <c r="D9" s="34"/>
      <c r="E9" s="29">
        <v>116</v>
      </c>
      <c r="F9" s="34">
        <f>(E9*150)+D9</f>
        <v>17400</v>
      </c>
      <c r="G9" s="34"/>
      <c r="H9" s="34">
        <f t="shared" si="1"/>
        <v>623</v>
      </c>
      <c r="I9" s="32">
        <f t="shared" si="0"/>
        <v>11339.111111111111</v>
      </c>
      <c r="J9" s="31"/>
    </row>
    <row r="10" spans="1:10" ht="15" customHeight="1" x14ac:dyDescent="0.25">
      <c r="A10" s="31" t="s">
        <v>191</v>
      </c>
      <c r="B10" s="26" t="s">
        <v>264</v>
      </c>
      <c r="C10" s="29">
        <v>1</v>
      </c>
      <c r="D10" s="34"/>
      <c r="E10" s="29">
        <v>53</v>
      </c>
      <c r="F10" s="34">
        <f>(E10*75)+D10</f>
        <v>3975</v>
      </c>
      <c r="G10" s="34"/>
      <c r="H10" s="34">
        <f t="shared" si="1"/>
        <v>623</v>
      </c>
      <c r="I10" s="32">
        <f t="shared" si="0"/>
        <v>-2085.8888888888887</v>
      </c>
      <c r="J10" s="31"/>
    </row>
    <row r="11" spans="1:10" ht="15" customHeight="1" x14ac:dyDescent="0.25">
      <c r="A11" s="31" t="s">
        <v>200</v>
      </c>
      <c r="B11" s="26" t="s">
        <v>267</v>
      </c>
      <c r="C11" s="29">
        <v>1</v>
      </c>
      <c r="D11" s="34">
        <v>9000</v>
      </c>
      <c r="E11" s="29">
        <v>14</v>
      </c>
      <c r="F11" s="34">
        <f t="shared" ref="F11:F25" si="2">(E11*75)+D11</f>
        <v>10050</v>
      </c>
      <c r="G11" s="34"/>
      <c r="H11" s="34">
        <f t="shared" ref="H11:H14" si="3">H10</f>
        <v>623</v>
      </c>
      <c r="I11" s="32">
        <f t="shared" si="0"/>
        <v>3989.1111111111113</v>
      </c>
      <c r="J11" s="31"/>
    </row>
    <row r="12" spans="1:10" ht="15" customHeight="1" x14ac:dyDescent="0.25">
      <c r="A12" s="31" t="s">
        <v>65</v>
      </c>
      <c r="B12" s="26" t="s">
        <v>112</v>
      </c>
      <c r="C12" s="29">
        <v>1</v>
      </c>
      <c r="D12" s="34"/>
      <c r="E12" s="29">
        <v>115</v>
      </c>
      <c r="F12" s="34">
        <f t="shared" si="2"/>
        <v>8625</v>
      </c>
      <c r="G12" s="34"/>
      <c r="H12" s="34">
        <f t="shared" si="3"/>
        <v>623</v>
      </c>
      <c r="I12" s="32">
        <f t="shared" si="0"/>
        <v>2564.1111111111113</v>
      </c>
      <c r="J12" s="31"/>
    </row>
    <row r="13" spans="1:10" ht="15" customHeight="1" x14ac:dyDescent="0.25">
      <c r="A13" s="29" t="s">
        <v>20</v>
      </c>
      <c r="B13" s="26" t="s">
        <v>95</v>
      </c>
      <c r="C13" s="29">
        <v>1</v>
      </c>
      <c r="D13" s="34"/>
      <c r="E13" s="29">
        <v>112</v>
      </c>
      <c r="F13" s="34">
        <f t="shared" si="2"/>
        <v>8400</v>
      </c>
      <c r="G13" s="34"/>
      <c r="H13" s="34">
        <f t="shared" si="3"/>
        <v>623</v>
      </c>
      <c r="I13" s="32">
        <f t="shared" si="0"/>
        <v>2339.1111111111113</v>
      </c>
      <c r="J13" s="31"/>
    </row>
    <row r="14" spans="1:10" ht="15" customHeight="1" x14ac:dyDescent="0.25">
      <c r="A14" s="31" t="s">
        <v>24</v>
      </c>
      <c r="B14" s="26" t="s">
        <v>146</v>
      </c>
      <c r="C14" s="29">
        <v>1</v>
      </c>
      <c r="D14" s="34"/>
      <c r="E14" s="29">
        <v>119</v>
      </c>
      <c r="F14" s="34">
        <f t="shared" si="2"/>
        <v>8925</v>
      </c>
      <c r="G14" s="34"/>
      <c r="H14" s="34">
        <f t="shared" si="3"/>
        <v>623</v>
      </c>
      <c r="I14" s="32">
        <f t="shared" si="0"/>
        <v>2864.1111111111113</v>
      </c>
      <c r="J14" s="31"/>
    </row>
    <row r="15" spans="1:10" ht="15" customHeight="1" x14ac:dyDescent="0.25">
      <c r="A15" s="9" t="s">
        <v>17</v>
      </c>
      <c r="B15" s="23" t="s">
        <v>140</v>
      </c>
      <c r="C15" s="21">
        <v>2</v>
      </c>
      <c r="D15" s="22">
        <v>17000</v>
      </c>
      <c r="E15" s="21"/>
      <c r="F15" s="22">
        <f t="shared" si="2"/>
        <v>17000</v>
      </c>
      <c r="G15" s="22">
        <v>4740</v>
      </c>
      <c r="H15" s="22">
        <f>G15/10</f>
        <v>474</v>
      </c>
      <c r="I15" s="10">
        <f t="shared" si="0"/>
        <v>10790.111111111111</v>
      </c>
      <c r="J15" s="9"/>
    </row>
    <row r="16" spans="1:10" ht="15" customHeight="1" x14ac:dyDescent="0.25">
      <c r="A16" s="31" t="s">
        <v>205</v>
      </c>
      <c r="B16" s="26" t="s">
        <v>246</v>
      </c>
      <c r="C16" s="29">
        <v>2</v>
      </c>
      <c r="D16" s="34"/>
      <c r="E16" s="29">
        <v>34</v>
      </c>
      <c r="F16" s="34">
        <f t="shared" si="2"/>
        <v>2550</v>
      </c>
      <c r="G16" s="34"/>
      <c r="H16" s="34">
        <f>H15</f>
        <v>474</v>
      </c>
      <c r="I16" s="32">
        <f t="shared" si="0"/>
        <v>-3659.8888888888887</v>
      </c>
      <c r="J16" s="31"/>
    </row>
    <row r="17" spans="1:10" ht="15" customHeight="1" x14ac:dyDescent="0.25">
      <c r="A17" s="31" t="s">
        <v>247</v>
      </c>
      <c r="B17" s="26" t="s">
        <v>248</v>
      </c>
      <c r="C17" s="29">
        <v>2</v>
      </c>
      <c r="D17" s="34"/>
      <c r="E17" s="29">
        <v>69</v>
      </c>
      <c r="F17" s="34">
        <f t="shared" si="2"/>
        <v>5175</v>
      </c>
      <c r="G17" s="34"/>
      <c r="H17" s="34">
        <f t="shared" ref="H17:H24" si="4">H16</f>
        <v>474</v>
      </c>
      <c r="I17" s="32">
        <f t="shared" si="0"/>
        <v>-1034.8888888888887</v>
      </c>
      <c r="J17" s="31"/>
    </row>
    <row r="18" spans="1:10" ht="15" customHeight="1" x14ac:dyDescent="0.25">
      <c r="A18" s="39" t="s">
        <v>27</v>
      </c>
      <c r="B18" s="26" t="s">
        <v>252</v>
      </c>
      <c r="C18" s="29">
        <v>2</v>
      </c>
      <c r="D18" s="34"/>
      <c r="E18" s="29">
        <v>41</v>
      </c>
      <c r="F18" s="34">
        <f t="shared" si="2"/>
        <v>3075</v>
      </c>
      <c r="G18" s="34"/>
      <c r="H18" s="34">
        <f t="shared" si="4"/>
        <v>474</v>
      </c>
      <c r="I18" s="32">
        <f t="shared" si="0"/>
        <v>-3134.8888888888887</v>
      </c>
      <c r="J18" s="31"/>
    </row>
    <row r="19" spans="1:10" ht="15" customHeight="1" x14ac:dyDescent="0.25">
      <c r="A19" s="30" t="s">
        <v>37</v>
      </c>
      <c r="B19" s="26" t="s">
        <v>141</v>
      </c>
      <c r="C19" s="29">
        <v>2</v>
      </c>
      <c r="D19" s="34"/>
      <c r="E19" s="29">
        <v>44</v>
      </c>
      <c r="F19" s="34">
        <f t="shared" si="2"/>
        <v>3300</v>
      </c>
      <c r="G19" s="34"/>
      <c r="H19" s="34">
        <f t="shared" si="4"/>
        <v>474</v>
      </c>
      <c r="I19" s="32">
        <f t="shared" si="0"/>
        <v>-2909.8888888888887</v>
      </c>
      <c r="J19" s="31"/>
    </row>
    <row r="20" spans="1:10" ht="15" customHeight="1" x14ac:dyDescent="0.25">
      <c r="A20" s="43" t="s">
        <v>194</v>
      </c>
      <c r="B20" s="26" t="s">
        <v>223</v>
      </c>
      <c r="C20" s="29">
        <v>2</v>
      </c>
      <c r="D20" s="34"/>
      <c r="E20" s="29">
        <v>9</v>
      </c>
      <c r="F20" s="34">
        <f t="shared" si="2"/>
        <v>675</v>
      </c>
      <c r="G20" s="34"/>
      <c r="H20" s="34">
        <f t="shared" si="4"/>
        <v>474</v>
      </c>
      <c r="I20" s="32">
        <f t="shared" si="0"/>
        <v>-5534.8888888888887</v>
      </c>
      <c r="J20" s="31"/>
    </row>
    <row r="21" spans="1:10" ht="15" customHeight="1" x14ac:dyDescent="0.25">
      <c r="A21" s="30" t="s">
        <v>322</v>
      </c>
      <c r="B21" s="26" t="s">
        <v>111</v>
      </c>
      <c r="C21" s="29">
        <v>2</v>
      </c>
      <c r="D21" s="34"/>
      <c r="E21" s="29">
        <v>62</v>
      </c>
      <c r="F21" s="34">
        <f t="shared" si="2"/>
        <v>4650</v>
      </c>
      <c r="G21" s="34"/>
      <c r="H21" s="34">
        <f t="shared" si="4"/>
        <v>474</v>
      </c>
      <c r="I21" s="32">
        <f t="shared" si="0"/>
        <v>-1559.8888888888887</v>
      </c>
      <c r="J21" s="31"/>
    </row>
    <row r="22" spans="1:10" ht="15" customHeight="1" x14ac:dyDescent="0.25">
      <c r="A22" s="31" t="s">
        <v>319</v>
      </c>
      <c r="B22" s="26">
        <v>26679</v>
      </c>
      <c r="C22" s="29">
        <v>2</v>
      </c>
      <c r="D22" s="34"/>
      <c r="E22" s="29">
        <v>41</v>
      </c>
      <c r="F22" s="34">
        <f t="shared" si="2"/>
        <v>3075</v>
      </c>
      <c r="G22" s="34"/>
      <c r="H22" s="34">
        <f t="shared" si="4"/>
        <v>474</v>
      </c>
      <c r="I22" s="32">
        <f t="shared" si="0"/>
        <v>-3134.8888888888887</v>
      </c>
      <c r="J22" s="31"/>
    </row>
    <row r="23" spans="1:10" ht="15" customHeight="1" x14ac:dyDescent="0.25">
      <c r="A23" s="30" t="s">
        <v>157</v>
      </c>
      <c r="B23" s="26" t="s">
        <v>221</v>
      </c>
      <c r="C23" s="29">
        <v>2</v>
      </c>
      <c r="D23" s="34"/>
      <c r="E23" s="29">
        <v>47</v>
      </c>
      <c r="F23" s="34">
        <f t="shared" si="2"/>
        <v>3525</v>
      </c>
      <c r="G23" s="34"/>
      <c r="H23" s="34">
        <f t="shared" si="4"/>
        <v>474</v>
      </c>
      <c r="I23" s="32">
        <f t="shared" si="0"/>
        <v>-2684.8888888888887</v>
      </c>
      <c r="J23" s="31"/>
    </row>
    <row r="24" spans="1:10" ht="15" customHeight="1" x14ac:dyDescent="0.25">
      <c r="A24" s="31" t="s">
        <v>168</v>
      </c>
      <c r="B24" s="26" t="s">
        <v>112</v>
      </c>
      <c r="C24" s="29">
        <v>2</v>
      </c>
      <c r="D24" s="34"/>
      <c r="E24" s="29">
        <v>43</v>
      </c>
      <c r="F24" s="34">
        <f t="shared" si="2"/>
        <v>3225</v>
      </c>
      <c r="G24" s="34"/>
      <c r="H24" s="34">
        <f t="shared" si="4"/>
        <v>474</v>
      </c>
      <c r="I24" s="32">
        <f t="shared" si="0"/>
        <v>-2984.8888888888887</v>
      </c>
      <c r="J24" s="31"/>
    </row>
    <row r="25" spans="1:10" ht="15" customHeight="1" x14ac:dyDescent="0.25">
      <c r="A25" s="21" t="s">
        <v>159</v>
      </c>
      <c r="B25" s="23" t="s">
        <v>222</v>
      </c>
      <c r="C25" s="21">
        <v>3</v>
      </c>
      <c r="D25" s="22">
        <v>18000</v>
      </c>
      <c r="E25" s="21"/>
      <c r="F25" s="22">
        <f t="shared" si="2"/>
        <v>18000</v>
      </c>
      <c r="G25" s="22">
        <v>2133</v>
      </c>
      <c r="H25" s="22">
        <f>G25/12</f>
        <v>177.75</v>
      </c>
      <c r="I25" s="10">
        <f t="shared" si="0"/>
        <v>11493.861111111111</v>
      </c>
      <c r="J25" s="9"/>
    </row>
    <row r="26" spans="1:10" ht="15" customHeight="1" x14ac:dyDescent="0.25">
      <c r="A26" s="31" t="s">
        <v>58</v>
      </c>
      <c r="B26" s="26" t="s">
        <v>91</v>
      </c>
      <c r="C26" s="29">
        <v>3</v>
      </c>
      <c r="D26" s="34"/>
      <c r="E26" s="29">
        <v>13</v>
      </c>
      <c r="F26" s="34">
        <f t="shared" ref="F26:F36" si="5">(E26*75)+D26</f>
        <v>975</v>
      </c>
      <c r="G26" s="34"/>
      <c r="H26" s="34">
        <f>H25</f>
        <v>177.75</v>
      </c>
      <c r="I26" s="32">
        <f t="shared" si="0"/>
        <v>-5531.1388888888887</v>
      </c>
      <c r="J26" s="31"/>
    </row>
    <row r="27" spans="1:10" ht="15" customHeight="1" x14ac:dyDescent="0.25">
      <c r="A27" s="31" t="s">
        <v>279</v>
      </c>
      <c r="B27" s="26" t="s">
        <v>144</v>
      </c>
      <c r="C27" s="29">
        <v>3</v>
      </c>
      <c r="D27" s="34"/>
      <c r="E27" s="29">
        <v>11</v>
      </c>
      <c r="F27" s="34">
        <f t="shared" si="5"/>
        <v>825</v>
      </c>
      <c r="G27" s="34"/>
      <c r="H27" s="34">
        <f t="shared" ref="H27:H36" si="6">H26</f>
        <v>177.75</v>
      </c>
      <c r="I27" s="32">
        <f t="shared" si="0"/>
        <v>-5681.1388888888887</v>
      </c>
      <c r="J27" s="31"/>
    </row>
    <row r="28" spans="1:10" ht="15" customHeight="1" x14ac:dyDescent="0.25">
      <c r="A28" s="30" t="s">
        <v>284</v>
      </c>
      <c r="B28" s="26" t="s">
        <v>116</v>
      </c>
      <c r="C28" s="29">
        <v>3</v>
      </c>
      <c r="D28" s="34"/>
      <c r="E28" s="29">
        <v>74</v>
      </c>
      <c r="F28" s="34">
        <f t="shared" si="5"/>
        <v>5550</v>
      </c>
      <c r="G28" s="34"/>
      <c r="H28" s="34">
        <f t="shared" si="6"/>
        <v>177.75</v>
      </c>
      <c r="I28" s="32">
        <f t="shared" si="0"/>
        <v>-956.13888888888869</v>
      </c>
      <c r="J28" s="31"/>
    </row>
    <row r="29" spans="1:10" ht="15" customHeight="1" x14ac:dyDescent="0.25">
      <c r="A29" s="30" t="s">
        <v>167</v>
      </c>
      <c r="B29" s="26" t="s">
        <v>229</v>
      </c>
      <c r="C29" s="29">
        <v>3</v>
      </c>
      <c r="D29" s="34"/>
      <c r="E29" s="29">
        <v>30</v>
      </c>
      <c r="F29" s="34">
        <f t="shared" si="5"/>
        <v>2250</v>
      </c>
      <c r="G29" s="34"/>
      <c r="H29" s="34">
        <f t="shared" si="6"/>
        <v>177.75</v>
      </c>
      <c r="I29" s="32">
        <f t="shared" si="0"/>
        <v>-4256.1388888888887</v>
      </c>
      <c r="J29" s="31"/>
    </row>
    <row r="30" spans="1:10" ht="15" customHeight="1" x14ac:dyDescent="0.25">
      <c r="A30" s="39" t="s">
        <v>212</v>
      </c>
      <c r="B30" s="26" t="s">
        <v>257</v>
      </c>
      <c r="C30" s="29">
        <v>3</v>
      </c>
      <c r="D30" s="34"/>
      <c r="E30" s="29">
        <v>92</v>
      </c>
      <c r="F30" s="34">
        <f t="shared" si="5"/>
        <v>6900</v>
      </c>
      <c r="G30" s="34"/>
      <c r="H30" s="34">
        <f t="shared" si="6"/>
        <v>177.75</v>
      </c>
      <c r="I30" s="32">
        <f t="shared" si="0"/>
        <v>393.86111111111131</v>
      </c>
      <c r="J30" s="31"/>
    </row>
    <row r="31" spans="1:10" ht="15" customHeight="1" x14ac:dyDescent="0.25">
      <c r="A31" s="31" t="s">
        <v>170</v>
      </c>
      <c r="B31" s="26" t="s">
        <v>134</v>
      </c>
      <c r="C31" s="29">
        <v>3</v>
      </c>
      <c r="D31" s="34"/>
      <c r="E31" s="29">
        <v>91</v>
      </c>
      <c r="F31" s="34">
        <f t="shared" si="5"/>
        <v>6825</v>
      </c>
      <c r="G31" s="34"/>
      <c r="H31" s="34">
        <f t="shared" si="6"/>
        <v>177.75</v>
      </c>
      <c r="I31" s="32">
        <f t="shared" si="0"/>
        <v>318.86111111111131</v>
      </c>
      <c r="J31" s="31"/>
    </row>
    <row r="32" spans="1:10" ht="15" customHeight="1" x14ac:dyDescent="0.25">
      <c r="A32" s="29" t="s">
        <v>323</v>
      </c>
      <c r="B32" s="26">
        <v>3151</v>
      </c>
      <c r="C32" s="29">
        <v>3</v>
      </c>
      <c r="D32" s="34"/>
      <c r="E32" s="29">
        <v>164</v>
      </c>
      <c r="F32" s="34">
        <f>(E32*150)+D32</f>
        <v>24600</v>
      </c>
      <c r="G32" s="34"/>
      <c r="H32" s="34">
        <f t="shared" si="6"/>
        <v>177.75</v>
      </c>
      <c r="I32" s="32">
        <f t="shared" si="0"/>
        <v>18093.861111111109</v>
      </c>
      <c r="J32" s="31"/>
    </row>
    <row r="33" spans="1:10" ht="15" customHeight="1" x14ac:dyDescent="0.25">
      <c r="A33" s="31" t="s">
        <v>56</v>
      </c>
      <c r="B33" s="26" t="s">
        <v>100</v>
      </c>
      <c r="C33" s="29">
        <v>3</v>
      </c>
      <c r="D33" s="34"/>
      <c r="E33" s="29">
        <v>13</v>
      </c>
      <c r="F33" s="34">
        <f t="shared" si="5"/>
        <v>975</v>
      </c>
      <c r="G33" s="34"/>
      <c r="H33" s="34">
        <f t="shared" si="6"/>
        <v>177.75</v>
      </c>
      <c r="I33" s="32">
        <f t="shared" si="0"/>
        <v>-5531.1388888888887</v>
      </c>
      <c r="J33" s="31"/>
    </row>
    <row r="34" spans="1:10" ht="15" customHeight="1" x14ac:dyDescent="0.25">
      <c r="A34" s="29" t="s">
        <v>14</v>
      </c>
      <c r="B34" s="26" t="s">
        <v>220</v>
      </c>
      <c r="C34" s="29">
        <v>3</v>
      </c>
      <c r="D34" s="34"/>
      <c r="E34" s="29">
        <v>3</v>
      </c>
      <c r="F34" s="34">
        <f t="shared" si="5"/>
        <v>225</v>
      </c>
      <c r="G34" s="34"/>
      <c r="H34" s="34">
        <f t="shared" si="6"/>
        <v>177.75</v>
      </c>
      <c r="I34" s="32">
        <f t="shared" si="0"/>
        <v>-6281.1388888888887</v>
      </c>
      <c r="J34" s="31"/>
    </row>
    <row r="35" spans="1:10" ht="15" customHeight="1" x14ac:dyDescent="0.25">
      <c r="A35" s="31" t="s">
        <v>54</v>
      </c>
      <c r="B35" s="26" t="s">
        <v>107</v>
      </c>
      <c r="C35" s="29">
        <v>3</v>
      </c>
      <c r="D35" s="34"/>
      <c r="E35" s="29">
        <v>15</v>
      </c>
      <c r="F35" s="34">
        <f t="shared" si="5"/>
        <v>1125</v>
      </c>
      <c r="G35" s="34"/>
      <c r="H35" s="34">
        <f t="shared" si="6"/>
        <v>177.75</v>
      </c>
      <c r="I35" s="32">
        <f t="shared" si="0"/>
        <v>-5381.1388888888887</v>
      </c>
      <c r="J35" s="31"/>
    </row>
    <row r="36" spans="1:10" ht="15" customHeight="1" x14ac:dyDescent="0.25">
      <c r="A36" s="31" t="s">
        <v>324</v>
      </c>
      <c r="B36" s="26">
        <v>37928</v>
      </c>
      <c r="C36" s="29">
        <v>3</v>
      </c>
      <c r="D36" s="34"/>
      <c r="E36" s="29">
        <v>137</v>
      </c>
      <c r="F36" s="34">
        <f t="shared" si="5"/>
        <v>10275</v>
      </c>
      <c r="G36" s="34"/>
      <c r="H36" s="34">
        <f t="shared" si="6"/>
        <v>177.75</v>
      </c>
      <c r="I36" s="32">
        <f t="shared" ref="I36:I67" si="7">F36+H36-$I$122</f>
        <v>3768.8611111111113</v>
      </c>
      <c r="J36" s="31"/>
    </row>
    <row r="37" spans="1:10" ht="15" customHeight="1" x14ac:dyDescent="0.25">
      <c r="A37" s="24" t="s">
        <v>33</v>
      </c>
      <c r="B37" s="23" t="s">
        <v>110</v>
      </c>
      <c r="C37" s="21">
        <v>4</v>
      </c>
      <c r="D37" s="22">
        <v>17000</v>
      </c>
      <c r="E37" s="21"/>
      <c r="F37" s="22">
        <f>(E37*150)+D37</f>
        <v>17000</v>
      </c>
      <c r="G37" s="22">
        <v>11031</v>
      </c>
      <c r="H37" s="22">
        <f>G37/10</f>
        <v>1103.0999999999999</v>
      </c>
      <c r="I37" s="10">
        <f t="shared" si="7"/>
        <v>11419.21111111111</v>
      </c>
      <c r="J37" s="9"/>
    </row>
    <row r="38" spans="1:10" ht="15" customHeight="1" x14ac:dyDescent="0.25">
      <c r="A38" s="30" t="s">
        <v>155</v>
      </c>
      <c r="B38" s="26">
        <v>40516</v>
      </c>
      <c r="C38" s="29">
        <v>4</v>
      </c>
      <c r="D38" s="34"/>
      <c r="E38" s="29">
        <v>182</v>
      </c>
      <c r="F38" s="34">
        <f>(E38*75)+D38</f>
        <v>13650</v>
      </c>
      <c r="G38" s="34"/>
      <c r="H38" s="34">
        <f>H37</f>
        <v>1103.0999999999999</v>
      </c>
      <c r="I38" s="32">
        <f t="shared" si="7"/>
        <v>8069.2111111111117</v>
      </c>
      <c r="J38" s="31"/>
    </row>
    <row r="39" spans="1:10" ht="15" customHeight="1" x14ac:dyDescent="0.25">
      <c r="A39" s="31" t="s">
        <v>326</v>
      </c>
      <c r="B39" s="26">
        <v>1350</v>
      </c>
      <c r="C39" s="29">
        <v>4</v>
      </c>
      <c r="D39" s="34"/>
      <c r="E39" s="29">
        <v>7</v>
      </c>
      <c r="F39" s="34">
        <f>(E39*150)+D39</f>
        <v>1050</v>
      </c>
      <c r="G39" s="34"/>
      <c r="H39" s="34">
        <f t="shared" ref="H39:H46" si="8">H38</f>
        <v>1103.0999999999999</v>
      </c>
      <c r="I39" s="32">
        <f t="shared" si="7"/>
        <v>-4530.7888888888883</v>
      </c>
      <c r="J39" s="31"/>
    </row>
    <row r="40" spans="1:10" ht="15" customHeight="1" x14ac:dyDescent="0.25">
      <c r="A40" s="39" t="s">
        <v>202</v>
      </c>
      <c r="B40" s="26">
        <v>41467</v>
      </c>
      <c r="C40" s="29">
        <v>4</v>
      </c>
      <c r="D40" s="34"/>
      <c r="E40" s="29">
        <v>30</v>
      </c>
      <c r="F40" s="34">
        <f>(E40*75)+D40</f>
        <v>2250</v>
      </c>
      <c r="G40" s="34"/>
      <c r="H40" s="34">
        <f t="shared" si="8"/>
        <v>1103.0999999999999</v>
      </c>
      <c r="I40" s="32">
        <f t="shared" si="7"/>
        <v>-3330.7888888888888</v>
      </c>
      <c r="J40" s="31"/>
    </row>
    <row r="41" spans="1:10" ht="15" customHeight="1" x14ac:dyDescent="0.25">
      <c r="A41" s="30" t="s">
        <v>172</v>
      </c>
      <c r="B41" s="26">
        <v>1382</v>
      </c>
      <c r="C41" s="29">
        <v>4</v>
      </c>
      <c r="D41" s="34"/>
      <c r="E41" s="29">
        <v>65</v>
      </c>
      <c r="F41" s="34">
        <f>(E41*75)+D41</f>
        <v>4875</v>
      </c>
      <c r="G41" s="34"/>
      <c r="H41" s="34">
        <f t="shared" si="8"/>
        <v>1103.0999999999999</v>
      </c>
      <c r="I41" s="32">
        <f t="shared" si="7"/>
        <v>-705.78888888888832</v>
      </c>
      <c r="J41" s="31"/>
    </row>
    <row r="42" spans="1:10" ht="15" customHeight="1" x14ac:dyDescent="0.25">
      <c r="A42" s="40" t="s">
        <v>255</v>
      </c>
      <c r="B42" s="26" t="s">
        <v>256</v>
      </c>
      <c r="C42" s="29">
        <v>4</v>
      </c>
      <c r="D42" s="34"/>
      <c r="E42" s="29">
        <v>190</v>
      </c>
      <c r="F42" s="34">
        <f>(E42*150)+D42</f>
        <v>28500</v>
      </c>
      <c r="G42" s="34"/>
      <c r="H42" s="34">
        <f t="shared" si="8"/>
        <v>1103.0999999999999</v>
      </c>
      <c r="I42" s="32">
        <f t="shared" si="7"/>
        <v>22919.211111111108</v>
      </c>
      <c r="J42" s="31"/>
    </row>
    <row r="43" spans="1:10" ht="15" customHeight="1" x14ac:dyDescent="0.25">
      <c r="A43" s="31" t="s">
        <v>325</v>
      </c>
      <c r="B43" s="26" t="s">
        <v>225</v>
      </c>
      <c r="C43" s="29">
        <v>4</v>
      </c>
      <c r="D43" s="34"/>
      <c r="E43" s="29">
        <v>243</v>
      </c>
      <c r="F43" s="34">
        <f>(E43*150)+D43</f>
        <v>36450</v>
      </c>
      <c r="G43" s="34"/>
      <c r="H43" s="34">
        <f t="shared" si="8"/>
        <v>1103.0999999999999</v>
      </c>
      <c r="I43" s="32">
        <f t="shared" si="7"/>
        <v>30869.211111111108</v>
      </c>
      <c r="J43" s="31"/>
    </row>
    <row r="44" spans="1:10" ht="15" customHeight="1" x14ac:dyDescent="0.25">
      <c r="A44" s="30" t="s">
        <v>195</v>
      </c>
      <c r="B44" s="26" t="s">
        <v>223</v>
      </c>
      <c r="C44" s="29">
        <v>4</v>
      </c>
      <c r="D44" s="34"/>
      <c r="E44" s="29">
        <v>29</v>
      </c>
      <c r="F44" s="34">
        <f t="shared" ref="F44:F75" si="9">(E44*75)+D44</f>
        <v>2175</v>
      </c>
      <c r="G44" s="34"/>
      <c r="H44" s="34">
        <f t="shared" si="8"/>
        <v>1103.0999999999999</v>
      </c>
      <c r="I44" s="32">
        <f t="shared" si="7"/>
        <v>-3405.7888888888888</v>
      </c>
      <c r="J44" s="31"/>
    </row>
    <row r="45" spans="1:10" ht="15" customHeight="1" x14ac:dyDescent="0.25">
      <c r="A45" s="31" t="s">
        <v>29</v>
      </c>
      <c r="B45" s="26" t="s">
        <v>97</v>
      </c>
      <c r="C45" s="29">
        <v>4</v>
      </c>
      <c r="D45" s="34"/>
      <c r="E45" s="29">
        <v>9</v>
      </c>
      <c r="F45" s="34">
        <f t="shared" si="9"/>
        <v>675</v>
      </c>
      <c r="G45" s="34"/>
      <c r="H45" s="34">
        <f t="shared" si="8"/>
        <v>1103.0999999999999</v>
      </c>
      <c r="I45" s="32">
        <f t="shared" si="7"/>
        <v>-4905.7888888888883</v>
      </c>
      <c r="J45" s="31"/>
    </row>
    <row r="46" spans="1:10" ht="15" customHeight="1" x14ac:dyDescent="0.25">
      <c r="A46" s="30" t="s">
        <v>74</v>
      </c>
      <c r="B46" s="26" t="s">
        <v>129</v>
      </c>
      <c r="C46" s="29">
        <v>4</v>
      </c>
      <c r="D46" s="34"/>
      <c r="E46" s="29">
        <v>87</v>
      </c>
      <c r="F46" s="34">
        <f t="shared" si="9"/>
        <v>6525</v>
      </c>
      <c r="G46" s="34"/>
      <c r="H46" s="34">
        <f t="shared" si="8"/>
        <v>1103.0999999999999</v>
      </c>
      <c r="I46" s="32">
        <f t="shared" si="7"/>
        <v>944.21111111111168</v>
      </c>
      <c r="J46" s="31"/>
    </row>
    <row r="47" spans="1:10" ht="15" customHeight="1" x14ac:dyDescent="0.25">
      <c r="A47" s="9" t="s">
        <v>61</v>
      </c>
      <c r="B47" s="23">
        <v>2767</v>
      </c>
      <c r="C47" s="21">
        <v>5</v>
      </c>
      <c r="D47" s="22">
        <v>18000</v>
      </c>
      <c r="E47" s="21"/>
      <c r="F47" s="22">
        <f t="shared" si="9"/>
        <v>18000</v>
      </c>
      <c r="G47" s="22">
        <v>2200</v>
      </c>
      <c r="H47" s="22">
        <f>G47/12</f>
        <v>183.33333333333334</v>
      </c>
      <c r="I47" s="10">
        <f t="shared" si="7"/>
        <v>11499.444444444443</v>
      </c>
      <c r="J47" s="9"/>
    </row>
    <row r="48" spans="1:10" ht="15" customHeight="1" x14ac:dyDescent="0.25">
      <c r="A48" s="31" t="s">
        <v>290</v>
      </c>
      <c r="B48" s="26">
        <v>37365</v>
      </c>
      <c r="C48" s="29">
        <v>5</v>
      </c>
      <c r="D48" s="34"/>
      <c r="E48" s="29">
        <v>57</v>
      </c>
      <c r="F48" s="34">
        <f t="shared" si="9"/>
        <v>4275</v>
      </c>
      <c r="G48" s="34"/>
      <c r="H48" s="34">
        <f>H47</f>
        <v>183.33333333333334</v>
      </c>
      <c r="I48" s="32">
        <f t="shared" si="7"/>
        <v>-2225.5555555555557</v>
      </c>
      <c r="J48" s="31"/>
    </row>
    <row r="49" spans="1:10" ht="15" customHeight="1" x14ac:dyDescent="0.25">
      <c r="A49" s="31" t="s">
        <v>341</v>
      </c>
      <c r="B49" s="26">
        <v>11308</v>
      </c>
      <c r="C49" s="29">
        <v>5</v>
      </c>
      <c r="D49" s="34"/>
      <c r="E49" s="29">
        <v>49</v>
      </c>
      <c r="F49" s="34">
        <f t="shared" si="9"/>
        <v>3675</v>
      </c>
      <c r="G49" s="34"/>
      <c r="H49" s="34">
        <f t="shared" ref="H49:H58" si="10">H48</f>
        <v>183.33333333333334</v>
      </c>
      <c r="I49" s="32">
        <f t="shared" si="7"/>
        <v>-2825.5555555555552</v>
      </c>
      <c r="J49" s="31"/>
    </row>
    <row r="50" spans="1:10" ht="15" customHeight="1" x14ac:dyDescent="0.25">
      <c r="A50" s="30" t="s">
        <v>217</v>
      </c>
      <c r="B50" s="26" t="s">
        <v>242</v>
      </c>
      <c r="C50" s="29">
        <v>5</v>
      </c>
      <c r="D50" s="34"/>
      <c r="E50" s="29">
        <v>65</v>
      </c>
      <c r="F50" s="34">
        <f t="shared" si="9"/>
        <v>4875</v>
      </c>
      <c r="G50" s="34"/>
      <c r="H50" s="34">
        <f t="shared" si="10"/>
        <v>183.33333333333334</v>
      </c>
      <c r="I50" s="32">
        <f t="shared" si="7"/>
        <v>-1625.5555555555557</v>
      </c>
      <c r="J50" s="31"/>
    </row>
    <row r="51" spans="1:10" ht="15" customHeight="1" x14ac:dyDescent="0.25">
      <c r="A51" s="31" t="s">
        <v>154</v>
      </c>
      <c r="B51" s="26">
        <v>37170</v>
      </c>
      <c r="C51" s="29">
        <v>5</v>
      </c>
      <c r="D51" s="34"/>
      <c r="E51" s="29">
        <v>128</v>
      </c>
      <c r="F51" s="34">
        <f t="shared" si="9"/>
        <v>9600</v>
      </c>
      <c r="G51" s="34"/>
      <c r="H51" s="34">
        <f t="shared" si="10"/>
        <v>183.33333333333334</v>
      </c>
      <c r="I51" s="32">
        <f t="shared" si="7"/>
        <v>3099.4444444444453</v>
      </c>
      <c r="J51" s="31"/>
    </row>
    <row r="52" spans="1:10" ht="15" customHeight="1" x14ac:dyDescent="0.25">
      <c r="A52" s="31" t="s">
        <v>277</v>
      </c>
      <c r="B52" s="26" t="s">
        <v>90</v>
      </c>
      <c r="C52" s="29">
        <v>5</v>
      </c>
      <c r="D52" s="34"/>
      <c r="E52" s="29">
        <v>86</v>
      </c>
      <c r="F52" s="34">
        <f t="shared" si="9"/>
        <v>6450</v>
      </c>
      <c r="G52" s="34"/>
      <c r="H52" s="34">
        <f t="shared" si="10"/>
        <v>183.33333333333334</v>
      </c>
      <c r="I52" s="32">
        <f t="shared" si="7"/>
        <v>-50.555555555555657</v>
      </c>
      <c r="J52" s="31"/>
    </row>
    <row r="53" spans="1:10" ht="15" customHeight="1" x14ac:dyDescent="0.25">
      <c r="A53" s="31" t="s">
        <v>327</v>
      </c>
      <c r="B53" s="26" t="s">
        <v>139</v>
      </c>
      <c r="C53" s="29">
        <v>5</v>
      </c>
      <c r="D53" s="34"/>
      <c r="E53" s="29">
        <v>7</v>
      </c>
      <c r="F53" s="34">
        <f t="shared" si="9"/>
        <v>525</v>
      </c>
      <c r="G53" s="34"/>
      <c r="H53" s="34">
        <f t="shared" si="10"/>
        <v>183.33333333333334</v>
      </c>
      <c r="I53" s="32">
        <f t="shared" si="7"/>
        <v>-5975.5555555555557</v>
      </c>
      <c r="J53" s="31"/>
    </row>
    <row r="54" spans="1:10" ht="15" customHeight="1" x14ac:dyDescent="0.25">
      <c r="A54" s="31" t="s">
        <v>22</v>
      </c>
      <c r="B54" s="26" t="s">
        <v>118</v>
      </c>
      <c r="C54" s="29">
        <v>5</v>
      </c>
      <c r="D54" s="34"/>
      <c r="E54" s="29">
        <v>94</v>
      </c>
      <c r="F54" s="34">
        <f t="shared" si="9"/>
        <v>7050</v>
      </c>
      <c r="G54" s="34"/>
      <c r="H54" s="34">
        <f t="shared" si="10"/>
        <v>183.33333333333334</v>
      </c>
      <c r="I54" s="32">
        <f t="shared" si="7"/>
        <v>549.44444444444434</v>
      </c>
      <c r="J54" s="31"/>
    </row>
    <row r="55" spans="1:10" ht="15" customHeight="1" x14ac:dyDescent="0.25">
      <c r="A55" s="39" t="s">
        <v>211</v>
      </c>
      <c r="B55" s="26" t="s">
        <v>258</v>
      </c>
      <c r="C55" s="29">
        <v>5</v>
      </c>
      <c r="D55" s="34"/>
      <c r="E55" s="29">
        <v>96</v>
      </c>
      <c r="F55" s="34">
        <f t="shared" si="9"/>
        <v>7200</v>
      </c>
      <c r="G55" s="34"/>
      <c r="H55" s="34">
        <f t="shared" si="10"/>
        <v>183.33333333333334</v>
      </c>
      <c r="I55" s="32">
        <f t="shared" si="7"/>
        <v>699.44444444444434</v>
      </c>
      <c r="J55" s="31"/>
    </row>
    <row r="56" spans="1:10" ht="15" customHeight="1" x14ac:dyDescent="0.25">
      <c r="A56" s="39" t="s">
        <v>67</v>
      </c>
      <c r="B56" s="26" t="s">
        <v>115</v>
      </c>
      <c r="C56" s="29">
        <v>5</v>
      </c>
      <c r="D56" s="34"/>
      <c r="E56" s="29">
        <v>120</v>
      </c>
      <c r="F56" s="34">
        <f t="shared" si="9"/>
        <v>9000</v>
      </c>
      <c r="G56" s="34"/>
      <c r="H56" s="34">
        <f t="shared" si="10"/>
        <v>183.33333333333334</v>
      </c>
      <c r="I56" s="32">
        <f t="shared" si="7"/>
        <v>2499.4444444444453</v>
      </c>
      <c r="J56" s="31"/>
    </row>
    <row r="57" spans="1:10" ht="15" customHeight="1" x14ac:dyDescent="0.25">
      <c r="A57" s="31" t="s">
        <v>281</v>
      </c>
      <c r="B57" s="26" t="s">
        <v>105</v>
      </c>
      <c r="C57" s="29">
        <v>5</v>
      </c>
      <c r="D57" s="34"/>
      <c r="E57" s="29">
        <v>64</v>
      </c>
      <c r="F57" s="34">
        <f t="shared" si="9"/>
        <v>4800</v>
      </c>
      <c r="G57" s="34"/>
      <c r="H57" s="34">
        <f t="shared" si="10"/>
        <v>183.33333333333334</v>
      </c>
      <c r="I57" s="32">
        <f t="shared" si="7"/>
        <v>-1700.5555555555557</v>
      </c>
      <c r="J57" s="31"/>
    </row>
    <row r="58" spans="1:10" ht="15" customHeight="1" x14ac:dyDescent="0.25">
      <c r="A58" s="31" t="s">
        <v>269</v>
      </c>
      <c r="B58" s="26" t="s">
        <v>270</v>
      </c>
      <c r="C58" s="29">
        <v>5</v>
      </c>
      <c r="D58" s="34"/>
      <c r="E58" s="29">
        <v>70</v>
      </c>
      <c r="F58" s="34">
        <f t="shared" si="9"/>
        <v>5250</v>
      </c>
      <c r="G58" s="34"/>
      <c r="H58" s="34">
        <f t="shared" si="10"/>
        <v>183.33333333333334</v>
      </c>
      <c r="I58" s="32">
        <f t="shared" si="7"/>
        <v>-1250.5555555555557</v>
      </c>
      <c r="J58" s="31"/>
    </row>
    <row r="59" spans="1:10" ht="15" customHeight="1" x14ac:dyDescent="0.25">
      <c r="A59" s="9" t="s">
        <v>41</v>
      </c>
      <c r="B59" s="23" t="s">
        <v>114</v>
      </c>
      <c r="C59" s="21">
        <v>6</v>
      </c>
      <c r="D59" s="22">
        <v>18000</v>
      </c>
      <c r="E59" s="21"/>
      <c r="F59" s="22">
        <f t="shared" si="9"/>
        <v>18000</v>
      </c>
      <c r="G59" s="22">
        <v>8428</v>
      </c>
      <c r="H59" s="22">
        <f>G59/12</f>
        <v>702.33333333333337</v>
      </c>
      <c r="I59" s="10">
        <f t="shared" si="7"/>
        <v>12018.444444444443</v>
      </c>
      <c r="J59" s="9"/>
    </row>
    <row r="60" spans="1:10" ht="15" customHeight="1" x14ac:dyDescent="0.25">
      <c r="A60" s="30" t="s">
        <v>282</v>
      </c>
      <c r="B60" s="26" t="s">
        <v>235</v>
      </c>
      <c r="C60" s="29">
        <v>6</v>
      </c>
      <c r="D60" s="34"/>
      <c r="E60" s="29">
        <v>12</v>
      </c>
      <c r="F60" s="34">
        <f t="shared" si="9"/>
        <v>900</v>
      </c>
      <c r="G60" s="34"/>
      <c r="H60" s="34">
        <f>H59</f>
        <v>702.33333333333337</v>
      </c>
      <c r="I60" s="32">
        <f t="shared" si="7"/>
        <v>-5081.5555555555547</v>
      </c>
      <c r="J60" s="31"/>
    </row>
    <row r="61" spans="1:10" ht="15" customHeight="1" x14ac:dyDescent="0.25">
      <c r="A61" s="31" t="s">
        <v>34</v>
      </c>
      <c r="B61" s="26" t="s">
        <v>245</v>
      </c>
      <c r="C61" s="29">
        <v>6</v>
      </c>
      <c r="D61" s="34"/>
      <c r="E61" s="29">
        <v>93</v>
      </c>
      <c r="F61" s="34">
        <f t="shared" si="9"/>
        <v>6975</v>
      </c>
      <c r="G61" s="34"/>
      <c r="H61" s="34">
        <f t="shared" ref="H61:H70" si="11">H60</f>
        <v>702.33333333333337</v>
      </c>
      <c r="I61" s="32">
        <f t="shared" si="7"/>
        <v>993.44444444444434</v>
      </c>
      <c r="J61" s="27"/>
    </row>
    <row r="62" spans="1:10" ht="15" customHeight="1" x14ac:dyDescent="0.25">
      <c r="A62" s="31" t="s">
        <v>175</v>
      </c>
      <c r="B62" s="26" t="s">
        <v>130</v>
      </c>
      <c r="C62" s="29">
        <v>6</v>
      </c>
      <c r="D62" s="34"/>
      <c r="E62" s="29">
        <v>15</v>
      </c>
      <c r="F62" s="34">
        <f t="shared" si="9"/>
        <v>1125</v>
      </c>
      <c r="G62" s="34"/>
      <c r="H62" s="34">
        <f t="shared" si="11"/>
        <v>702.33333333333337</v>
      </c>
      <c r="I62" s="32">
        <f t="shared" si="7"/>
        <v>-4856.5555555555547</v>
      </c>
      <c r="J62" s="31"/>
    </row>
    <row r="63" spans="1:10" ht="15" customHeight="1" x14ac:dyDescent="0.25">
      <c r="A63" s="30" t="s">
        <v>186</v>
      </c>
      <c r="B63" s="26">
        <v>11363</v>
      </c>
      <c r="C63" s="29">
        <v>6</v>
      </c>
      <c r="D63" s="34"/>
      <c r="E63" s="29">
        <v>53</v>
      </c>
      <c r="F63" s="34">
        <f t="shared" si="9"/>
        <v>3975</v>
      </c>
      <c r="G63" s="34"/>
      <c r="H63" s="34">
        <f t="shared" si="11"/>
        <v>702.33333333333337</v>
      </c>
      <c r="I63" s="32">
        <f t="shared" si="7"/>
        <v>-2006.5555555555557</v>
      </c>
      <c r="J63" s="31"/>
    </row>
    <row r="64" spans="1:10" ht="15" customHeight="1" x14ac:dyDescent="0.25">
      <c r="A64" s="30" t="s">
        <v>181</v>
      </c>
      <c r="B64" s="26" t="s">
        <v>136</v>
      </c>
      <c r="C64" s="29">
        <v>6</v>
      </c>
      <c r="D64" s="34"/>
      <c r="E64" s="29">
        <v>8</v>
      </c>
      <c r="F64" s="34">
        <f t="shared" si="9"/>
        <v>600</v>
      </c>
      <c r="G64" s="34"/>
      <c r="H64" s="34">
        <f t="shared" si="11"/>
        <v>702.33333333333337</v>
      </c>
      <c r="I64" s="32">
        <f t="shared" si="7"/>
        <v>-5381.5555555555547</v>
      </c>
      <c r="J64" s="31"/>
    </row>
    <row r="65" spans="1:10" ht="15" customHeight="1" x14ac:dyDescent="0.25">
      <c r="A65" s="39" t="s">
        <v>328</v>
      </c>
      <c r="B65" s="26">
        <v>11350</v>
      </c>
      <c r="C65" s="29">
        <v>6</v>
      </c>
      <c r="D65" s="34"/>
      <c r="E65" s="29">
        <v>62</v>
      </c>
      <c r="F65" s="34">
        <f t="shared" si="9"/>
        <v>4650</v>
      </c>
      <c r="G65" s="34"/>
      <c r="H65" s="34">
        <f t="shared" si="11"/>
        <v>702.33333333333337</v>
      </c>
      <c r="I65" s="32">
        <f t="shared" si="7"/>
        <v>-1331.5555555555557</v>
      </c>
      <c r="J65" s="31"/>
    </row>
    <row r="66" spans="1:10" ht="15" customHeight="1" x14ac:dyDescent="0.25">
      <c r="A66" s="30" t="s">
        <v>177</v>
      </c>
      <c r="B66" s="26" t="s">
        <v>126</v>
      </c>
      <c r="C66" s="29">
        <v>6</v>
      </c>
      <c r="D66" s="34"/>
      <c r="E66" s="29">
        <v>62</v>
      </c>
      <c r="F66" s="34">
        <f t="shared" si="9"/>
        <v>4650</v>
      </c>
      <c r="G66" s="34"/>
      <c r="H66" s="34">
        <f t="shared" si="11"/>
        <v>702.33333333333337</v>
      </c>
      <c r="I66" s="32">
        <f t="shared" si="7"/>
        <v>-1331.5555555555557</v>
      </c>
      <c r="J66" s="31"/>
    </row>
    <row r="67" spans="1:10" ht="15" customHeight="1" x14ac:dyDescent="0.25">
      <c r="A67" s="30" t="s">
        <v>52</v>
      </c>
      <c r="B67" s="26" t="s">
        <v>148</v>
      </c>
      <c r="C67" s="29">
        <v>6</v>
      </c>
      <c r="D67" s="34"/>
      <c r="E67" s="29">
        <v>52</v>
      </c>
      <c r="F67" s="34">
        <f t="shared" si="9"/>
        <v>3900</v>
      </c>
      <c r="G67" s="34"/>
      <c r="H67" s="34">
        <f t="shared" si="11"/>
        <v>702.33333333333337</v>
      </c>
      <c r="I67" s="32">
        <f t="shared" si="7"/>
        <v>-2081.5555555555557</v>
      </c>
      <c r="J67" s="31"/>
    </row>
    <row r="68" spans="1:10" ht="15" customHeight="1" x14ac:dyDescent="0.25">
      <c r="A68" s="31" t="s">
        <v>215</v>
      </c>
      <c r="B68" s="26">
        <v>3344</v>
      </c>
      <c r="C68" s="29">
        <v>6</v>
      </c>
      <c r="D68" s="34"/>
      <c r="E68" s="29">
        <v>9</v>
      </c>
      <c r="F68" s="34">
        <f t="shared" si="9"/>
        <v>675</v>
      </c>
      <c r="G68" s="34"/>
      <c r="H68" s="34">
        <f t="shared" si="11"/>
        <v>702.33333333333337</v>
      </c>
      <c r="I68" s="32">
        <f t="shared" ref="I68:I99" si="12">F68+H68-$I$122</f>
        <v>-5306.5555555555547</v>
      </c>
      <c r="J68" s="31"/>
    </row>
    <row r="69" spans="1:10" ht="15" customHeight="1" x14ac:dyDescent="0.25">
      <c r="A69" s="31" t="s">
        <v>162</v>
      </c>
      <c r="B69" s="26">
        <v>51351</v>
      </c>
      <c r="C69" s="29">
        <v>6</v>
      </c>
      <c r="D69" s="34"/>
      <c r="E69" s="29">
        <v>88</v>
      </c>
      <c r="F69" s="34">
        <f t="shared" si="9"/>
        <v>6600</v>
      </c>
      <c r="G69" s="34"/>
      <c r="H69" s="34">
        <f t="shared" si="11"/>
        <v>702.33333333333337</v>
      </c>
      <c r="I69" s="32">
        <f t="shared" si="12"/>
        <v>618.44444444444434</v>
      </c>
      <c r="J69" s="31"/>
    </row>
    <row r="70" spans="1:10" ht="15" customHeight="1" x14ac:dyDescent="0.25">
      <c r="A70" s="44" t="s">
        <v>297</v>
      </c>
      <c r="B70" s="26">
        <v>25645</v>
      </c>
      <c r="C70" s="29">
        <v>6</v>
      </c>
      <c r="D70" s="34"/>
      <c r="E70" s="29">
        <v>48</v>
      </c>
      <c r="F70" s="34">
        <f t="shared" si="9"/>
        <v>3600</v>
      </c>
      <c r="G70" s="34"/>
      <c r="H70" s="34">
        <f t="shared" si="11"/>
        <v>702.33333333333337</v>
      </c>
      <c r="I70" s="32">
        <f t="shared" si="12"/>
        <v>-2381.5555555555557</v>
      </c>
      <c r="J70" s="31"/>
    </row>
    <row r="71" spans="1:10" ht="15" customHeight="1" x14ac:dyDescent="0.25">
      <c r="A71" s="9" t="s">
        <v>184</v>
      </c>
      <c r="B71" s="23" t="s">
        <v>240</v>
      </c>
      <c r="C71" s="21">
        <v>7</v>
      </c>
      <c r="D71" s="22">
        <v>21000</v>
      </c>
      <c r="E71" s="21"/>
      <c r="F71" s="22">
        <f t="shared" si="9"/>
        <v>21000</v>
      </c>
      <c r="G71" s="22">
        <v>3783</v>
      </c>
      <c r="H71" s="22">
        <f>G71/13</f>
        <v>291</v>
      </c>
      <c r="I71" s="10">
        <f t="shared" si="12"/>
        <v>14607.111111111111</v>
      </c>
      <c r="J71" s="9"/>
    </row>
    <row r="72" spans="1:10" ht="15" customHeight="1" x14ac:dyDescent="0.25">
      <c r="A72" s="30" t="s">
        <v>285</v>
      </c>
      <c r="B72" s="26" t="s">
        <v>235</v>
      </c>
      <c r="C72" s="29">
        <v>7</v>
      </c>
      <c r="D72" s="34"/>
      <c r="E72" s="29">
        <v>32</v>
      </c>
      <c r="F72" s="34">
        <f t="shared" si="9"/>
        <v>2400</v>
      </c>
      <c r="G72" s="34"/>
      <c r="H72" s="34">
        <f>H71</f>
        <v>291</v>
      </c>
      <c r="I72" s="32">
        <f t="shared" si="12"/>
        <v>-3992.8888888888887</v>
      </c>
      <c r="J72" s="31"/>
    </row>
    <row r="73" spans="1:10" ht="15" customHeight="1" x14ac:dyDescent="0.25">
      <c r="A73" s="30" t="s">
        <v>182</v>
      </c>
      <c r="B73" s="26" t="s">
        <v>130</v>
      </c>
      <c r="C73" s="29">
        <v>7</v>
      </c>
      <c r="D73" s="34"/>
      <c r="E73" s="29">
        <v>35</v>
      </c>
      <c r="F73" s="34">
        <f t="shared" si="9"/>
        <v>2625</v>
      </c>
      <c r="G73" s="34"/>
      <c r="H73" s="34">
        <f t="shared" ref="H73:H83" si="13">H72</f>
        <v>291</v>
      </c>
      <c r="I73" s="32">
        <f t="shared" si="12"/>
        <v>-3767.8888888888887</v>
      </c>
      <c r="J73" s="31"/>
    </row>
    <row r="74" spans="1:10" s="15" customFormat="1" ht="15" customHeight="1" x14ac:dyDescent="0.25">
      <c r="A74" s="31" t="s">
        <v>253</v>
      </c>
      <c r="B74" s="26">
        <v>11490</v>
      </c>
      <c r="C74" s="29">
        <v>7</v>
      </c>
      <c r="D74" s="34"/>
      <c r="E74" s="29">
        <v>50</v>
      </c>
      <c r="F74" s="34">
        <f t="shared" si="9"/>
        <v>3750</v>
      </c>
      <c r="G74" s="34"/>
      <c r="H74" s="34">
        <f t="shared" si="13"/>
        <v>291</v>
      </c>
      <c r="I74" s="32">
        <f t="shared" si="12"/>
        <v>-2642.8888888888887</v>
      </c>
      <c r="J74" s="31"/>
    </row>
    <row r="75" spans="1:10" ht="15" customHeight="1" x14ac:dyDescent="0.25">
      <c r="A75" s="31" t="s">
        <v>190</v>
      </c>
      <c r="B75" s="26" t="s">
        <v>239</v>
      </c>
      <c r="C75" s="29">
        <v>7</v>
      </c>
      <c r="D75" s="34"/>
      <c r="E75" s="29">
        <v>62</v>
      </c>
      <c r="F75" s="34">
        <f t="shared" si="9"/>
        <v>4650</v>
      </c>
      <c r="G75" s="34"/>
      <c r="H75" s="34">
        <f t="shared" si="13"/>
        <v>291</v>
      </c>
      <c r="I75" s="32">
        <f t="shared" si="12"/>
        <v>-1742.8888888888887</v>
      </c>
      <c r="J75" s="31"/>
    </row>
    <row r="76" spans="1:10" ht="15" customHeight="1" x14ac:dyDescent="0.25">
      <c r="A76" s="39" t="s">
        <v>85</v>
      </c>
      <c r="B76" s="26" t="s">
        <v>150</v>
      </c>
      <c r="C76" s="29">
        <v>7</v>
      </c>
      <c r="D76" s="34"/>
      <c r="E76" s="29">
        <v>31</v>
      </c>
      <c r="F76" s="34">
        <f t="shared" ref="F76:F107" si="14">(E76*75)+D76</f>
        <v>2325</v>
      </c>
      <c r="G76" s="34"/>
      <c r="H76" s="34">
        <f t="shared" si="13"/>
        <v>291</v>
      </c>
      <c r="I76" s="32">
        <f t="shared" si="12"/>
        <v>-4067.8888888888887</v>
      </c>
      <c r="J76" s="31"/>
    </row>
    <row r="77" spans="1:10" ht="15" customHeight="1" x14ac:dyDescent="0.25">
      <c r="A77" s="30" t="s">
        <v>46</v>
      </c>
      <c r="B77" s="26" t="s">
        <v>104</v>
      </c>
      <c r="C77" s="29">
        <v>7</v>
      </c>
      <c r="D77" s="34"/>
      <c r="E77" s="29">
        <v>57</v>
      </c>
      <c r="F77" s="34">
        <f t="shared" si="14"/>
        <v>4275</v>
      </c>
      <c r="G77" s="34"/>
      <c r="H77" s="34">
        <f t="shared" si="13"/>
        <v>291</v>
      </c>
      <c r="I77" s="32">
        <f t="shared" si="12"/>
        <v>-2117.8888888888887</v>
      </c>
      <c r="J77" s="31"/>
    </row>
    <row r="78" spans="1:10" s="15" customFormat="1" ht="15" customHeight="1" x14ac:dyDescent="0.25">
      <c r="A78" s="30" t="s">
        <v>174</v>
      </c>
      <c r="B78" s="26" t="s">
        <v>231</v>
      </c>
      <c r="C78" s="29">
        <v>7</v>
      </c>
      <c r="D78" s="34"/>
      <c r="E78" s="29">
        <v>66</v>
      </c>
      <c r="F78" s="34">
        <f t="shared" si="14"/>
        <v>4950</v>
      </c>
      <c r="G78" s="34"/>
      <c r="H78" s="34">
        <f t="shared" si="13"/>
        <v>291</v>
      </c>
      <c r="I78" s="32">
        <f t="shared" si="12"/>
        <v>-1442.8888888888887</v>
      </c>
      <c r="J78" s="31"/>
    </row>
    <row r="79" spans="1:10" ht="15" customHeight="1" x14ac:dyDescent="0.25">
      <c r="A79" s="30" t="s">
        <v>180</v>
      </c>
      <c r="B79" s="26" t="s">
        <v>234</v>
      </c>
      <c r="C79" s="29">
        <v>7</v>
      </c>
      <c r="D79" s="34"/>
      <c r="E79" s="29">
        <v>47</v>
      </c>
      <c r="F79" s="34">
        <f t="shared" si="14"/>
        <v>3525</v>
      </c>
      <c r="G79" s="34"/>
      <c r="H79" s="34">
        <f t="shared" si="13"/>
        <v>291</v>
      </c>
      <c r="I79" s="32">
        <f t="shared" si="12"/>
        <v>-2867.8888888888887</v>
      </c>
      <c r="J79" s="31"/>
    </row>
    <row r="80" spans="1:10" ht="15" customHeight="1" x14ac:dyDescent="0.25">
      <c r="A80" s="31" t="s">
        <v>19</v>
      </c>
      <c r="B80" s="26" t="s">
        <v>99</v>
      </c>
      <c r="C80" s="29">
        <v>7</v>
      </c>
      <c r="D80" s="34"/>
      <c r="E80" s="29">
        <v>35</v>
      </c>
      <c r="F80" s="34">
        <f t="shared" si="14"/>
        <v>2625</v>
      </c>
      <c r="G80" s="34"/>
      <c r="H80" s="34">
        <f t="shared" si="13"/>
        <v>291</v>
      </c>
      <c r="I80" s="32">
        <f t="shared" si="12"/>
        <v>-3767.8888888888887</v>
      </c>
      <c r="J80" s="31"/>
    </row>
    <row r="81" spans="1:10" ht="12.95" customHeight="1" x14ac:dyDescent="0.25">
      <c r="A81" s="31" t="s">
        <v>278</v>
      </c>
      <c r="B81" s="26" t="s">
        <v>108</v>
      </c>
      <c r="C81" s="29">
        <v>7</v>
      </c>
      <c r="D81" s="34"/>
      <c r="E81" s="29">
        <v>27</v>
      </c>
      <c r="F81" s="34">
        <f t="shared" si="14"/>
        <v>2025</v>
      </c>
      <c r="G81" s="34"/>
      <c r="H81" s="34">
        <f t="shared" si="13"/>
        <v>291</v>
      </c>
      <c r="I81" s="32">
        <f t="shared" si="12"/>
        <v>-4367.8888888888887</v>
      </c>
      <c r="J81" s="31"/>
    </row>
    <row r="82" spans="1:10" s="15" customFormat="1" ht="15" customHeight="1" x14ac:dyDescent="0.25">
      <c r="A82" s="39" t="s">
        <v>75</v>
      </c>
      <c r="B82" s="26" t="s">
        <v>131</v>
      </c>
      <c r="C82" s="29">
        <v>7</v>
      </c>
      <c r="D82" s="34"/>
      <c r="E82" s="29">
        <v>35</v>
      </c>
      <c r="F82" s="34">
        <f t="shared" si="14"/>
        <v>2625</v>
      </c>
      <c r="G82" s="34"/>
      <c r="H82" s="34">
        <f t="shared" si="13"/>
        <v>291</v>
      </c>
      <c r="I82" s="32">
        <f t="shared" si="12"/>
        <v>-3767.8888888888887</v>
      </c>
      <c r="J82" s="31"/>
    </row>
    <row r="83" spans="1:10" s="15" customFormat="1" ht="15" customHeight="1" x14ac:dyDescent="0.25">
      <c r="A83" s="39" t="s">
        <v>329</v>
      </c>
      <c r="B83" s="26">
        <v>4098</v>
      </c>
      <c r="C83" s="29">
        <v>7</v>
      </c>
      <c r="D83" s="34"/>
      <c r="E83" s="29">
        <v>50</v>
      </c>
      <c r="F83" s="34">
        <f t="shared" si="14"/>
        <v>3750</v>
      </c>
      <c r="G83" s="34"/>
      <c r="H83" s="34">
        <f t="shared" si="13"/>
        <v>291</v>
      </c>
      <c r="I83" s="32">
        <f t="shared" si="12"/>
        <v>-2642.8888888888887</v>
      </c>
      <c r="J83" s="31"/>
    </row>
    <row r="84" spans="1:10" s="15" customFormat="1" ht="15" customHeight="1" x14ac:dyDescent="0.25">
      <c r="A84" s="14" t="s">
        <v>189</v>
      </c>
      <c r="B84" s="23" t="s">
        <v>147</v>
      </c>
      <c r="C84" s="21">
        <v>8</v>
      </c>
      <c r="D84" s="22">
        <v>21000</v>
      </c>
      <c r="E84" s="21"/>
      <c r="F84" s="22">
        <f t="shared" si="14"/>
        <v>21000</v>
      </c>
      <c r="G84" s="22">
        <v>4117</v>
      </c>
      <c r="H84" s="22">
        <f>G84/13</f>
        <v>316.69230769230768</v>
      </c>
      <c r="I84" s="10">
        <f t="shared" si="12"/>
        <v>14632.80341880342</v>
      </c>
      <c r="J84" s="9"/>
    </row>
    <row r="85" spans="1:10" ht="15" customHeight="1" x14ac:dyDescent="0.25">
      <c r="A85" s="31" t="s">
        <v>18</v>
      </c>
      <c r="B85" s="26" t="s">
        <v>128</v>
      </c>
      <c r="C85" s="29">
        <v>8</v>
      </c>
      <c r="D85" s="34"/>
      <c r="E85" s="29">
        <v>19</v>
      </c>
      <c r="F85" s="34">
        <f t="shared" si="14"/>
        <v>1425</v>
      </c>
      <c r="G85" s="34"/>
      <c r="H85" s="34">
        <f>H84</f>
        <v>316.69230769230768</v>
      </c>
      <c r="I85" s="32">
        <f t="shared" si="12"/>
        <v>-4942.1965811965811</v>
      </c>
      <c r="J85" s="31"/>
    </row>
    <row r="86" spans="1:10" ht="15" customHeight="1" x14ac:dyDescent="0.25">
      <c r="A86" s="39" t="s">
        <v>30</v>
      </c>
      <c r="B86" s="26" t="s">
        <v>122</v>
      </c>
      <c r="C86" s="29">
        <v>8</v>
      </c>
      <c r="D86" s="34"/>
      <c r="E86" s="29">
        <v>28</v>
      </c>
      <c r="F86" s="34">
        <f t="shared" si="14"/>
        <v>2100</v>
      </c>
      <c r="G86" s="34"/>
      <c r="H86" s="34">
        <f t="shared" ref="H86:H96" si="15">H85</f>
        <v>316.69230769230768</v>
      </c>
      <c r="I86" s="32">
        <f t="shared" si="12"/>
        <v>-4267.1965811965811</v>
      </c>
      <c r="J86" s="31"/>
    </row>
    <row r="87" spans="1:10" ht="15" customHeight="1" x14ac:dyDescent="0.25">
      <c r="A87" s="31" t="s">
        <v>294</v>
      </c>
      <c r="B87" s="26" t="s">
        <v>144</v>
      </c>
      <c r="C87" s="29">
        <v>8</v>
      </c>
      <c r="D87" s="34"/>
      <c r="E87" s="29">
        <v>95</v>
      </c>
      <c r="F87" s="34">
        <f t="shared" si="14"/>
        <v>7125</v>
      </c>
      <c r="G87" s="34"/>
      <c r="H87" s="34">
        <f t="shared" si="15"/>
        <v>316.69230769230768</v>
      </c>
      <c r="I87" s="32">
        <f t="shared" si="12"/>
        <v>757.80341880341894</v>
      </c>
      <c r="J87" s="31"/>
    </row>
    <row r="88" spans="1:10" s="15" customFormat="1" ht="15" customHeight="1" x14ac:dyDescent="0.25">
      <c r="A88" s="31" t="s">
        <v>276</v>
      </c>
      <c r="B88" s="26" t="s">
        <v>152</v>
      </c>
      <c r="C88" s="29">
        <v>8</v>
      </c>
      <c r="D88" s="34"/>
      <c r="E88" s="29">
        <v>51</v>
      </c>
      <c r="F88" s="34">
        <f t="shared" si="14"/>
        <v>3825</v>
      </c>
      <c r="G88" s="34"/>
      <c r="H88" s="34">
        <f t="shared" si="15"/>
        <v>316.69230769230768</v>
      </c>
      <c r="I88" s="32">
        <f t="shared" si="12"/>
        <v>-2542.1965811965811</v>
      </c>
      <c r="J88" s="31"/>
    </row>
    <row r="89" spans="1:10" s="15" customFormat="1" ht="15" customHeight="1" x14ac:dyDescent="0.25">
      <c r="A89" s="30" t="s">
        <v>216</v>
      </c>
      <c r="B89" s="26" t="s">
        <v>239</v>
      </c>
      <c r="C89" s="29">
        <v>8</v>
      </c>
      <c r="D89" s="34"/>
      <c r="E89" s="29">
        <v>54</v>
      </c>
      <c r="F89" s="34">
        <f t="shared" si="14"/>
        <v>4050</v>
      </c>
      <c r="G89" s="34"/>
      <c r="H89" s="34">
        <f t="shared" si="15"/>
        <v>316.69230769230768</v>
      </c>
      <c r="I89" s="32">
        <f t="shared" si="12"/>
        <v>-2317.1965811965811</v>
      </c>
      <c r="J89" s="31"/>
    </row>
    <row r="90" spans="1:10" ht="15" customHeight="1" x14ac:dyDescent="0.25">
      <c r="A90" s="30" t="s">
        <v>72</v>
      </c>
      <c r="B90" s="26" t="s">
        <v>126</v>
      </c>
      <c r="C90" s="29">
        <v>8</v>
      </c>
      <c r="D90" s="34"/>
      <c r="E90" s="29">
        <v>53</v>
      </c>
      <c r="F90" s="34">
        <f t="shared" si="14"/>
        <v>3975</v>
      </c>
      <c r="G90" s="34"/>
      <c r="H90" s="34">
        <f t="shared" si="15"/>
        <v>316.69230769230768</v>
      </c>
      <c r="I90" s="32">
        <f t="shared" si="12"/>
        <v>-2392.1965811965811</v>
      </c>
      <c r="J90" s="31"/>
    </row>
    <row r="91" spans="1:10" ht="15" customHeight="1" x14ac:dyDescent="0.25">
      <c r="A91" s="30" t="s">
        <v>66</v>
      </c>
      <c r="B91" s="26" t="s">
        <v>260</v>
      </c>
      <c r="C91" s="29">
        <v>8</v>
      </c>
      <c r="D91" s="34"/>
      <c r="E91" s="29">
        <v>2</v>
      </c>
      <c r="F91" s="34">
        <f t="shared" si="14"/>
        <v>150</v>
      </c>
      <c r="G91" s="34"/>
      <c r="H91" s="34">
        <f t="shared" si="15"/>
        <v>316.69230769230768</v>
      </c>
      <c r="I91" s="32">
        <f t="shared" si="12"/>
        <v>-6217.1965811965811</v>
      </c>
      <c r="J91" s="31"/>
    </row>
    <row r="92" spans="1:10" ht="15" customHeight="1" x14ac:dyDescent="0.25">
      <c r="A92" s="31" t="s">
        <v>206</v>
      </c>
      <c r="B92" s="26">
        <v>3344</v>
      </c>
      <c r="C92" s="29">
        <v>8</v>
      </c>
      <c r="D92" s="34"/>
      <c r="E92" s="29">
        <v>3</v>
      </c>
      <c r="F92" s="34">
        <f t="shared" si="14"/>
        <v>225</v>
      </c>
      <c r="G92" s="34"/>
      <c r="H92" s="34">
        <f t="shared" si="15"/>
        <v>316.69230769230768</v>
      </c>
      <c r="I92" s="32">
        <f t="shared" si="12"/>
        <v>-6142.1965811965811</v>
      </c>
      <c r="J92" s="31"/>
    </row>
    <row r="93" spans="1:10" ht="15" customHeight="1" x14ac:dyDescent="0.25">
      <c r="A93" s="31" t="s">
        <v>280</v>
      </c>
      <c r="B93" s="26" t="s">
        <v>108</v>
      </c>
      <c r="C93" s="29">
        <v>8</v>
      </c>
      <c r="D93" s="34"/>
      <c r="E93" s="29">
        <v>57</v>
      </c>
      <c r="F93" s="34">
        <f t="shared" si="14"/>
        <v>4275</v>
      </c>
      <c r="G93" s="34"/>
      <c r="H93" s="34">
        <f t="shared" si="15"/>
        <v>316.69230769230768</v>
      </c>
      <c r="I93" s="32">
        <f t="shared" si="12"/>
        <v>-2092.1965811965811</v>
      </c>
      <c r="J93" s="31"/>
    </row>
    <row r="94" spans="1:10" s="15" customFormat="1" ht="15" customHeight="1" x14ac:dyDescent="0.25">
      <c r="A94" s="30" t="s">
        <v>31</v>
      </c>
      <c r="B94" s="26" t="s">
        <v>119</v>
      </c>
      <c r="C94" s="29">
        <v>8</v>
      </c>
      <c r="D94" s="34"/>
      <c r="E94" s="29">
        <v>33</v>
      </c>
      <c r="F94" s="34">
        <f t="shared" si="14"/>
        <v>2475</v>
      </c>
      <c r="G94" s="34"/>
      <c r="H94" s="34">
        <f t="shared" si="15"/>
        <v>316.69230769230768</v>
      </c>
      <c r="I94" s="32">
        <f t="shared" si="12"/>
        <v>-3892.1965811965811</v>
      </c>
      <c r="J94" s="31"/>
    </row>
    <row r="95" spans="1:10" ht="15" customHeight="1" x14ac:dyDescent="0.25">
      <c r="A95" s="31" t="s">
        <v>298</v>
      </c>
      <c r="B95" s="26" t="s">
        <v>137</v>
      </c>
      <c r="C95" s="29">
        <v>8</v>
      </c>
      <c r="D95" s="34"/>
      <c r="E95" s="29">
        <v>13</v>
      </c>
      <c r="F95" s="34">
        <f t="shared" si="14"/>
        <v>975</v>
      </c>
      <c r="G95" s="34"/>
      <c r="H95" s="34">
        <f t="shared" si="15"/>
        <v>316.69230769230768</v>
      </c>
      <c r="I95" s="32">
        <f t="shared" si="12"/>
        <v>-5392.1965811965811</v>
      </c>
      <c r="J95" s="31"/>
    </row>
    <row r="96" spans="1:10" ht="15" customHeight="1" x14ac:dyDescent="0.25">
      <c r="A96" s="31" t="s">
        <v>169</v>
      </c>
      <c r="B96" s="26" t="s">
        <v>230</v>
      </c>
      <c r="C96" s="29">
        <v>8</v>
      </c>
      <c r="D96" s="34"/>
      <c r="E96" s="29">
        <v>57</v>
      </c>
      <c r="F96" s="34">
        <f t="shared" si="14"/>
        <v>4275</v>
      </c>
      <c r="G96" s="34"/>
      <c r="H96" s="34">
        <f t="shared" si="15"/>
        <v>316.69230769230768</v>
      </c>
      <c r="I96" s="32">
        <f t="shared" si="12"/>
        <v>-2092.1965811965811</v>
      </c>
      <c r="J96" s="31"/>
    </row>
    <row r="97" spans="1:10" ht="15" customHeight="1" x14ac:dyDescent="0.25">
      <c r="A97" s="9" t="s">
        <v>304</v>
      </c>
      <c r="B97" s="23" t="s">
        <v>123</v>
      </c>
      <c r="C97" s="21">
        <v>9</v>
      </c>
      <c r="D97" s="22">
        <v>18000</v>
      </c>
      <c r="E97" s="21"/>
      <c r="F97" s="22">
        <f t="shared" si="14"/>
        <v>18000</v>
      </c>
      <c r="G97" s="22">
        <v>1494</v>
      </c>
      <c r="H97" s="22">
        <f>G97/11</f>
        <v>135.81818181818181</v>
      </c>
      <c r="I97" s="10">
        <f t="shared" si="12"/>
        <v>11451.929292929291</v>
      </c>
      <c r="J97" s="9"/>
    </row>
    <row r="98" spans="1:10" ht="15" customHeight="1" x14ac:dyDescent="0.25">
      <c r="A98" s="31" t="s">
        <v>302</v>
      </c>
      <c r="B98" s="26" t="s">
        <v>103</v>
      </c>
      <c r="C98" s="29">
        <v>9</v>
      </c>
      <c r="D98" s="34"/>
      <c r="E98" s="29">
        <v>113</v>
      </c>
      <c r="F98" s="34">
        <f t="shared" si="14"/>
        <v>8475</v>
      </c>
      <c r="G98" s="34"/>
      <c r="H98" s="34">
        <f>H97</f>
        <v>135.81818181818181</v>
      </c>
      <c r="I98" s="32">
        <f t="shared" si="12"/>
        <v>1926.9292929292933</v>
      </c>
      <c r="J98" s="31"/>
    </row>
    <row r="99" spans="1:10" ht="15" customHeight="1" x14ac:dyDescent="0.25">
      <c r="A99" s="31" t="s">
        <v>274</v>
      </c>
      <c r="B99" s="26" t="s">
        <v>152</v>
      </c>
      <c r="C99" s="29">
        <v>9</v>
      </c>
      <c r="D99" s="34"/>
      <c r="E99" s="29">
        <v>20</v>
      </c>
      <c r="F99" s="34">
        <f t="shared" si="14"/>
        <v>1500</v>
      </c>
      <c r="G99" s="34"/>
      <c r="H99" s="34">
        <f t="shared" ref="H99:H107" si="16">H98</f>
        <v>135.81818181818181</v>
      </c>
      <c r="I99" s="32">
        <f t="shared" si="12"/>
        <v>-5048.0707070707067</v>
      </c>
      <c r="J99" s="31"/>
    </row>
    <row r="100" spans="1:10" s="15" customFormat="1" ht="15" customHeight="1" x14ac:dyDescent="0.25">
      <c r="A100" s="30" t="s">
        <v>47</v>
      </c>
      <c r="B100" s="26" t="s">
        <v>135</v>
      </c>
      <c r="C100" s="29">
        <v>9</v>
      </c>
      <c r="D100" s="34"/>
      <c r="E100" s="29">
        <v>12</v>
      </c>
      <c r="F100" s="34">
        <f t="shared" si="14"/>
        <v>900</v>
      </c>
      <c r="G100" s="34"/>
      <c r="H100" s="34">
        <f t="shared" si="16"/>
        <v>135.81818181818181</v>
      </c>
      <c r="I100" s="32">
        <f t="shared" ref="I100:I120" si="17">F100+H100-$I$122</f>
        <v>-5648.0707070707067</v>
      </c>
      <c r="J100" s="31"/>
    </row>
    <row r="101" spans="1:10" ht="15" customHeight="1" x14ac:dyDescent="0.25">
      <c r="A101" s="31" t="s">
        <v>283</v>
      </c>
      <c r="B101" s="26" t="s">
        <v>116</v>
      </c>
      <c r="C101" s="29">
        <v>9</v>
      </c>
      <c r="D101" s="34"/>
      <c r="E101" s="29">
        <v>48</v>
      </c>
      <c r="F101" s="34">
        <f t="shared" si="14"/>
        <v>3600</v>
      </c>
      <c r="G101" s="34"/>
      <c r="H101" s="34">
        <f t="shared" si="16"/>
        <v>135.81818181818181</v>
      </c>
      <c r="I101" s="32">
        <f t="shared" si="17"/>
        <v>-2948.0707070707067</v>
      </c>
      <c r="J101" s="31"/>
    </row>
    <row r="102" spans="1:10" ht="15" customHeight="1" x14ac:dyDescent="0.25">
      <c r="A102" s="30" t="s">
        <v>287</v>
      </c>
      <c r="B102" s="26" t="s">
        <v>239</v>
      </c>
      <c r="C102" s="29">
        <v>9</v>
      </c>
      <c r="D102" s="34"/>
      <c r="E102" s="29">
        <v>21</v>
      </c>
      <c r="F102" s="34">
        <f t="shared" si="14"/>
        <v>1575</v>
      </c>
      <c r="G102" s="34"/>
      <c r="H102" s="34">
        <f t="shared" si="16"/>
        <v>135.81818181818181</v>
      </c>
      <c r="I102" s="32">
        <f t="shared" si="17"/>
        <v>-4973.0707070707067</v>
      </c>
      <c r="J102" s="31"/>
    </row>
    <row r="103" spans="1:10" ht="15" customHeight="1" x14ac:dyDescent="0.25">
      <c r="A103" s="30" t="s">
        <v>196</v>
      </c>
      <c r="B103" s="26">
        <v>2313</v>
      </c>
      <c r="C103" s="29">
        <v>9</v>
      </c>
      <c r="D103" s="34"/>
      <c r="E103" s="29">
        <v>106</v>
      </c>
      <c r="F103" s="34">
        <f t="shared" si="14"/>
        <v>7950</v>
      </c>
      <c r="G103" s="34"/>
      <c r="H103" s="34">
        <f t="shared" si="16"/>
        <v>135.81818181818181</v>
      </c>
      <c r="I103" s="32">
        <f t="shared" si="17"/>
        <v>1401.9292929292933</v>
      </c>
      <c r="J103" s="31"/>
    </row>
    <row r="104" spans="1:10" ht="15" customHeight="1" x14ac:dyDescent="0.25">
      <c r="A104" s="30" t="s">
        <v>35</v>
      </c>
      <c r="B104" s="26">
        <v>29197</v>
      </c>
      <c r="C104" s="29">
        <v>9</v>
      </c>
      <c r="D104" s="34"/>
      <c r="E104" s="29">
        <v>58</v>
      </c>
      <c r="F104" s="34">
        <f t="shared" si="14"/>
        <v>4350</v>
      </c>
      <c r="G104" s="34"/>
      <c r="H104" s="34">
        <f t="shared" si="16"/>
        <v>135.81818181818181</v>
      </c>
      <c r="I104" s="32">
        <f t="shared" si="17"/>
        <v>-2198.0707070707067</v>
      </c>
      <c r="J104" s="31"/>
    </row>
    <row r="105" spans="1:10" ht="15" customHeight="1" x14ac:dyDescent="0.25">
      <c r="A105" s="30" t="s">
        <v>208</v>
      </c>
      <c r="B105" s="26" t="s">
        <v>111</v>
      </c>
      <c r="C105" s="29">
        <v>9</v>
      </c>
      <c r="D105" s="34"/>
      <c r="E105" s="29">
        <v>66</v>
      </c>
      <c r="F105" s="34">
        <f t="shared" si="14"/>
        <v>4950</v>
      </c>
      <c r="G105" s="34"/>
      <c r="H105" s="34">
        <f t="shared" si="16"/>
        <v>135.81818181818181</v>
      </c>
      <c r="I105" s="32">
        <f t="shared" si="17"/>
        <v>-1598.0707070707067</v>
      </c>
      <c r="J105" s="31"/>
    </row>
    <row r="106" spans="1:10" s="15" customFormat="1" ht="15" customHeight="1" x14ac:dyDescent="0.25">
      <c r="A106" s="39" t="s">
        <v>49</v>
      </c>
      <c r="B106" s="26">
        <v>32650</v>
      </c>
      <c r="C106" s="29">
        <v>9</v>
      </c>
      <c r="D106" s="34"/>
      <c r="E106" s="29">
        <v>58</v>
      </c>
      <c r="F106" s="34">
        <f t="shared" si="14"/>
        <v>4350</v>
      </c>
      <c r="G106" s="34"/>
      <c r="H106" s="34">
        <f t="shared" si="16"/>
        <v>135.81818181818181</v>
      </c>
      <c r="I106" s="32">
        <f t="shared" si="17"/>
        <v>-2198.0707070707067</v>
      </c>
      <c r="J106" s="31"/>
    </row>
    <row r="107" spans="1:10" ht="15" customHeight="1" x14ac:dyDescent="0.25">
      <c r="A107" s="39" t="s">
        <v>70</v>
      </c>
      <c r="B107" s="26" t="s">
        <v>124</v>
      </c>
      <c r="C107" s="29">
        <v>9</v>
      </c>
      <c r="D107" s="34"/>
      <c r="E107" s="29">
        <v>14</v>
      </c>
      <c r="F107" s="34">
        <f t="shared" si="14"/>
        <v>1050</v>
      </c>
      <c r="G107" s="34"/>
      <c r="H107" s="34">
        <f t="shared" si="16"/>
        <v>135.81818181818181</v>
      </c>
      <c r="I107" s="32">
        <f t="shared" si="17"/>
        <v>-5498.0707070707067</v>
      </c>
      <c r="J107" s="31"/>
    </row>
    <row r="108" spans="1:10" ht="15" customHeight="1" x14ac:dyDescent="0.25">
      <c r="A108" s="24" t="s">
        <v>36</v>
      </c>
      <c r="B108" s="23" t="s">
        <v>243</v>
      </c>
      <c r="C108" s="21">
        <v>10</v>
      </c>
      <c r="D108" s="22">
        <v>21000</v>
      </c>
      <c r="E108" s="21"/>
      <c r="F108" s="22">
        <f t="shared" ref="F108:F120" si="18">(E108*75)+D108</f>
        <v>21000</v>
      </c>
      <c r="G108" s="22">
        <v>1911</v>
      </c>
      <c r="H108" s="22">
        <f>G108/13</f>
        <v>147</v>
      </c>
      <c r="I108" s="10">
        <f t="shared" si="17"/>
        <v>14463.111111111111</v>
      </c>
      <c r="J108" s="9"/>
    </row>
    <row r="109" spans="1:10" ht="15" customHeight="1" x14ac:dyDescent="0.25">
      <c r="A109" s="31" t="s">
        <v>68</v>
      </c>
      <c r="B109" s="26" t="s">
        <v>241</v>
      </c>
      <c r="C109" s="29">
        <v>10</v>
      </c>
      <c r="D109" s="34"/>
      <c r="E109" s="29">
        <v>53</v>
      </c>
      <c r="F109" s="34">
        <f t="shared" si="18"/>
        <v>3975</v>
      </c>
      <c r="G109" s="34"/>
      <c r="H109" s="34">
        <f>H108</f>
        <v>147</v>
      </c>
      <c r="I109" s="32">
        <f t="shared" si="17"/>
        <v>-2561.8888888888887</v>
      </c>
      <c r="J109" s="31"/>
    </row>
    <row r="110" spans="1:10" ht="15" customHeight="1" x14ac:dyDescent="0.25">
      <c r="A110" s="31" t="s">
        <v>321</v>
      </c>
      <c r="B110" s="26" t="s">
        <v>246</v>
      </c>
      <c r="C110" s="29">
        <v>10</v>
      </c>
      <c r="D110" s="34"/>
      <c r="E110" s="29">
        <v>104</v>
      </c>
      <c r="F110" s="34">
        <f t="shared" si="18"/>
        <v>7800</v>
      </c>
      <c r="G110" s="34"/>
      <c r="H110" s="34">
        <f t="shared" ref="H110:H120" si="19">H109</f>
        <v>147</v>
      </c>
      <c r="I110" s="32">
        <f t="shared" si="17"/>
        <v>1263.1111111111113</v>
      </c>
      <c r="J110" s="31"/>
    </row>
    <row r="111" spans="1:10" ht="15" customHeight="1" x14ac:dyDescent="0.25">
      <c r="A111" s="43" t="s">
        <v>330</v>
      </c>
      <c r="B111" s="36" t="s">
        <v>132</v>
      </c>
      <c r="C111" s="29">
        <v>10</v>
      </c>
      <c r="D111" s="34"/>
      <c r="E111" s="29">
        <v>4</v>
      </c>
      <c r="F111" s="34">
        <f t="shared" si="18"/>
        <v>300</v>
      </c>
      <c r="G111" s="34"/>
      <c r="H111" s="34">
        <f t="shared" si="19"/>
        <v>147</v>
      </c>
      <c r="I111" s="32">
        <f t="shared" si="17"/>
        <v>-6236.8888888888887</v>
      </c>
      <c r="J111" s="27"/>
    </row>
    <row r="112" spans="1:10" ht="15" customHeight="1" x14ac:dyDescent="0.25">
      <c r="A112" s="39" t="s">
        <v>289</v>
      </c>
      <c r="B112" s="26">
        <v>2167</v>
      </c>
      <c r="C112" s="29">
        <v>10</v>
      </c>
      <c r="D112" s="34"/>
      <c r="E112" s="29">
        <v>35</v>
      </c>
      <c r="F112" s="34">
        <f t="shared" si="18"/>
        <v>2625</v>
      </c>
      <c r="G112" s="34"/>
      <c r="H112" s="34">
        <f t="shared" si="19"/>
        <v>147</v>
      </c>
      <c r="I112" s="32">
        <f t="shared" si="17"/>
        <v>-3911.8888888888887</v>
      </c>
      <c r="J112" s="31"/>
    </row>
    <row r="113" spans="1:10" ht="15" customHeight="1" x14ac:dyDescent="0.25">
      <c r="A113" s="31" t="s">
        <v>78</v>
      </c>
      <c r="B113" s="26">
        <v>11414</v>
      </c>
      <c r="C113" s="29">
        <v>10</v>
      </c>
      <c r="D113" s="34"/>
      <c r="E113" s="29">
        <v>113</v>
      </c>
      <c r="F113" s="34">
        <f t="shared" si="18"/>
        <v>8475</v>
      </c>
      <c r="G113" s="34"/>
      <c r="H113" s="34">
        <f t="shared" si="19"/>
        <v>147</v>
      </c>
      <c r="I113" s="32">
        <f t="shared" si="17"/>
        <v>1938.1111111111113</v>
      </c>
      <c r="J113" s="31"/>
    </row>
    <row r="114" spans="1:10" ht="15" customHeight="1" x14ac:dyDescent="0.25">
      <c r="A114" s="31" t="s">
        <v>183</v>
      </c>
      <c r="B114" s="26" t="s">
        <v>236</v>
      </c>
      <c r="C114" s="29">
        <v>10</v>
      </c>
      <c r="D114" s="34"/>
      <c r="E114" s="29">
        <v>66</v>
      </c>
      <c r="F114" s="34">
        <f t="shared" si="18"/>
        <v>4950</v>
      </c>
      <c r="G114" s="34"/>
      <c r="H114" s="34">
        <f t="shared" si="19"/>
        <v>147</v>
      </c>
      <c r="I114" s="32">
        <f t="shared" si="17"/>
        <v>-1586.8888888888887</v>
      </c>
      <c r="J114" s="31"/>
    </row>
    <row r="115" spans="1:10" s="15" customFormat="1" ht="15" customHeight="1" x14ac:dyDescent="0.25">
      <c r="A115" s="31" t="s">
        <v>199</v>
      </c>
      <c r="B115" s="26" t="s">
        <v>251</v>
      </c>
      <c r="C115" s="29">
        <v>10</v>
      </c>
      <c r="D115" s="34"/>
      <c r="E115" s="29">
        <v>78</v>
      </c>
      <c r="F115" s="34">
        <f t="shared" si="18"/>
        <v>5850</v>
      </c>
      <c r="G115" s="34"/>
      <c r="H115" s="34">
        <f t="shared" si="19"/>
        <v>147</v>
      </c>
      <c r="I115" s="32">
        <f t="shared" si="17"/>
        <v>-686.88888888888869</v>
      </c>
      <c r="J115" s="31"/>
    </row>
    <row r="116" spans="1:10" s="15" customFormat="1" ht="15" customHeight="1" x14ac:dyDescent="0.25">
      <c r="A116" s="31" t="s">
        <v>201</v>
      </c>
      <c r="B116" s="26" t="s">
        <v>94</v>
      </c>
      <c r="C116" s="29">
        <v>10</v>
      </c>
      <c r="D116" s="34"/>
      <c r="E116" s="29">
        <v>111</v>
      </c>
      <c r="F116" s="34">
        <f t="shared" si="18"/>
        <v>8325</v>
      </c>
      <c r="G116" s="34"/>
      <c r="H116" s="34">
        <f t="shared" si="19"/>
        <v>147</v>
      </c>
      <c r="I116" s="32">
        <f t="shared" si="17"/>
        <v>1788.1111111111113</v>
      </c>
      <c r="J116" s="31"/>
    </row>
    <row r="117" spans="1:10" ht="15" customHeight="1" x14ac:dyDescent="0.25">
      <c r="A117" s="43" t="s">
        <v>331</v>
      </c>
      <c r="B117" s="36">
        <v>2269</v>
      </c>
      <c r="C117" s="29">
        <v>10</v>
      </c>
      <c r="D117" s="34"/>
      <c r="E117" s="29">
        <v>13</v>
      </c>
      <c r="F117" s="34">
        <f t="shared" si="18"/>
        <v>975</v>
      </c>
      <c r="G117" s="34"/>
      <c r="H117" s="34">
        <f t="shared" si="19"/>
        <v>147</v>
      </c>
      <c r="I117" s="32">
        <f t="shared" si="17"/>
        <v>-5561.8888888888887</v>
      </c>
      <c r="J117" s="27"/>
    </row>
    <row r="118" spans="1:10" ht="15" customHeight="1" x14ac:dyDescent="0.25">
      <c r="A118" s="30" t="s">
        <v>48</v>
      </c>
      <c r="B118" s="26" t="s">
        <v>254</v>
      </c>
      <c r="C118" s="29">
        <v>10</v>
      </c>
      <c r="D118" s="34"/>
      <c r="E118" s="29">
        <v>5</v>
      </c>
      <c r="F118" s="34">
        <f t="shared" si="18"/>
        <v>375</v>
      </c>
      <c r="G118" s="34"/>
      <c r="H118" s="34">
        <f t="shared" si="19"/>
        <v>147</v>
      </c>
      <c r="I118" s="32">
        <f t="shared" si="17"/>
        <v>-6161.8888888888887</v>
      </c>
      <c r="J118" s="31"/>
    </row>
    <row r="119" spans="1:10" ht="15" customHeight="1" x14ac:dyDescent="0.25">
      <c r="A119" s="31" t="s">
        <v>173</v>
      </c>
      <c r="B119" s="26" t="s">
        <v>136</v>
      </c>
      <c r="C119" s="29">
        <v>10</v>
      </c>
      <c r="D119" s="34"/>
      <c r="E119" s="29">
        <v>54</v>
      </c>
      <c r="F119" s="34">
        <f t="shared" si="18"/>
        <v>4050</v>
      </c>
      <c r="G119" s="34"/>
      <c r="H119" s="34">
        <f t="shared" si="19"/>
        <v>147</v>
      </c>
      <c r="I119" s="32">
        <f t="shared" si="17"/>
        <v>-2486.8888888888887</v>
      </c>
      <c r="J119" s="31"/>
    </row>
    <row r="120" spans="1:10" ht="15" customHeight="1" x14ac:dyDescent="0.25">
      <c r="A120" s="31" t="s">
        <v>332</v>
      </c>
      <c r="B120" s="26">
        <v>45754</v>
      </c>
      <c r="C120" s="29">
        <v>10</v>
      </c>
      <c r="D120" s="34"/>
      <c r="E120" s="29">
        <v>14</v>
      </c>
      <c r="F120" s="34">
        <f t="shared" si="18"/>
        <v>1050</v>
      </c>
      <c r="G120" s="34"/>
      <c r="H120" s="34">
        <f t="shared" si="19"/>
        <v>147</v>
      </c>
      <c r="I120" s="32">
        <f t="shared" si="17"/>
        <v>-5486.8888888888887</v>
      </c>
      <c r="J120" s="31"/>
    </row>
    <row r="121" spans="1:10" ht="15" customHeight="1" x14ac:dyDescent="0.25">
      <c r="A121" s="5"/>
      <c r="B121" s="19"/>
      <c r="C121" s="5"/>
      <c r="D121" s="6"/>
      <c r="E121" s="5"/>
      <c r="F121" s="6">
        <f>SUM(F4:F120)</f>
        <v>735325</v>
      </c>
      <c r="G121" s="6"/>
      <c r="H121" s="6">
        <f>SUM(H4:H120)</f>
        <v>46689.999999999956</v>
      </c>
      <c r="I121" s="6">
        <f>F121+H121</f>
        <v>782015</v>
      </c>
      <c r="J121" s="6"/>
    </row>
    <row r="122" spans="1:10" ht="15" customHeight="1" x14ac:dyDescent="0.25">
      <c r="A122" s="5"/>
      <c r="B122" s="19"/>
      <c r="C122" s="5"/>
      <c r="D122" s="6"/>
      <c r="E122" s="5"/>
      <c r="F122" s="6"/>
      <c r="G122" s="6"/>
      <c r="H122" s="8" t="s">
        <v>55</v>
      </c>
      <c r="I122" s="6">
        <f>I121/(COUNTIF(A4:A120,"*"))</f>
        <v>6683.8888888888887</v>
      </c>
      <c r="J122" s="5"/>
    </row>
  </sheetData>
  <autoFilter ref="A3:J87" xr:uid="{6F474B58-787A-4D45-B02F-A5A27401A210}">
    <sortState xmlns:xlrd2="http://schemas.microsoft.com/office/spreadsheetml/2017/richdata2" ref="A4:J127">
      <sortCondition ref="C3:C87"/>
    </sortState>
  </autoFilter>
  <conditionalFormatting sqref="I4:I86 I88:I120">
    <cfRule type="cellIs" dxfId="1" priority="87" operator="lessThan">
      <formula>0</formula>
    </cfRule>
  </conditionalFormatting>
  <conditionalFormatting sqref="I87">
    <cfRule type="cellIs" dxfId="0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2 P18</vt:lpstr>
      <vt:lpstr>KF steg 2 F18</vt:lpstr>
      <vt:lpstr>KF steg 2 F16 </vt:lpstr>
      <vt:lpstr>KF steg 2 P16</vt:lpstr>
      <vt:lpstr>KF steg 2 P14</vt:lpstr>
      <vt:lpstr>KF steg 2 F14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Niklas</cp:lastModifiedBy>
  <cp:revision/>
  <dcterms:created xsi:type="dcterms:W3CDTF">2019-09-22T17:39:16Z</dcterms:created>
  <dcterms:modified xsi:type="dcterms:W3CDTF">2023-01-03T12:56:43Z</dcterms:modified>
  <cp:category/>
  <cp:contentStatus/>
</cp:coreProperties>
</file>