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Jesper/Domare &amp; Funktionärer/Ekonomi/"/>
    </mc:Choice>
  </mc:AlternateContent>
  <xr:revisionPtr revIDLastSave="29" documentId="8_{8AB8783A-273F-4B3A-BA5E-11FEEB792051}" xr6:coauthVersionLast="47" xr6:coauthVersionMax="47" xr10:uidLastSave="{86B5F39D-2D64-4B1C-AA24-AE22CA702E80}"/>
  <bookViews>
    <workbookView xWindow="-120" yWindow="-120" windowWidth="30960" windowHeight="16800" xr2:uid="{3E300AEA-C879-4900-9189-E60A9D02A0CA}"/>
  </bookViews>
  <sheets>
    <sheet name="Blad1" sheetId="1" r:id="rId1"/>
  </sheets>
  <definedNames>
    <definedName name="_xlnm._FilterDatabase" localSheetId="0" hidden="1">Blad1!$A$3:$O$3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51" i="1" l="1"/>
  <c r="M52" i="1"/>
  <c r="M53" i="1"/>
  <c r="M54" i="1"/>
  <c r="M55" i="1"/>
  <c r="M56" i="1"/>
  <c r="M57" i="1"/>
  <c r="M50" i="1"/>
  <c r="M42" i="1"/>
  <c r="M43" i="1"/>
  <c r="M44" i="1"/>
  <c r="M45" i="1"/>
  <c r="M46" i="1"/>
  <c r="M47" i="1"/>
  <c r="M48" i="1"/>
  <c r="M41" i="1"/>
  <c r="M33" i="1"/>
  <c r="M34" i="1"/>
  <c r="M35" i="1"/>
  <c r="M36" i="1"/>
  <c r="M37" i="1"/>
  <c r="M38" i="1"/>
  <c r="M39" i="1"/>
  <c r="M32" i="1"/>
  <c r="M24" i="1"/>
  <c r="M25" i="1"/>
  <c r="M26" i="1"/>
  <c r="M27" i="1"/>
  <c r="M28" i="1"/>
  <c r="M29" i="1"/>
  <c r="M30" i="1"/>
  <c r="M23" i="1"/>
  <c r="M15" i="1"/>
  <c r="M16" i="1"/>
  <c r="M17" i="1"/>
  <c r="M18" i="1"/>
  <c r="M19" i="1"/>
  <c r="M20" i="1"/>
  <c r="M21" i="1"/>
  <c r="M14" i="1"/>
  <c r="M6" i="1"/>
  <c r="M7" i="1"/>
  <c r="M9" i="1"/>
  <c r="M10" i="1"/>
  <c r="M11" i="1"/>
  <c r="M12" i="1"/>
  <c r="M5" i="1"/>
  <c r="M64" i="1" l="1"/>
  <c r="W34" i="1" l="1"/>
  <c r="D67" i="1" l="1"/>
  <c r="D65" i="1" s="1"/>
  <c r="K15" i="1" l="1"/>
  <c r="K16" i="1"/>
  <c r="K17" i="1"/>
  <c r="K19" i="1"/>
  <c r="K20" i="1"/>
  <c r="K21" i="1"/>
  <c r="K14" i="1"/>
  <c r="K18" i="1"/>
  <c r="K33" i="1"/>
  <c r="K34" i="1"/>
  <c r="K35" i="1"/>
  <c r="K37" i="1"/>
  <c r="K32" i="1"/>
  <c r="K38" i="1"/>
  <c r="K39" i="1"/>
  <c r="K36" i="1"/>
  <c r="K42" i="1"/>
  <c r="K43" i="1"/>
  <c r="K44" i="1"/>
  <c r="K46" i="1"/>
  <c r="K48" i="1"/>
  <c r="K45" i="1"/>
  <c r="K47" i="1"/>
  <c r="K41" i="1"/>
  <c r="K6" i="1"/>
  <c r="K7" i="1"/>
  <c r="K8" i="1"/>
  <c r="K10" i="1"/>
  <c r="K12" i="1"/>
  <c r="K5" i="1"/>
  <c r="K9" i="1"/>
  <c r="K11" i="1"/>
  <c r="K24" i="1"/>
  <c r="K25" i="1"/>
  <c r="K26" i="1"/>
  <c r="K27" i="1"/>
  <c r="K28" i="1"/>
  <c r="K30" i="1"/>
  <c r="K29" i="1"/>
  <c r="K23" i="1"/>
  <c r="K51" i="1"/>
  <c r="K53" i="1"/>
  <c r="K54" i="1"/>
  <c r="K52" i="1"/>
  <c r="K55" i="1"/>
  <c r="K56" i="1"/>
  <c r="K57" i="1"/>
  <c r="K50" i="1"/>
  <c r="G35" i="1" l="1"/>
  <c r="G11" i="1"/>
  <c r="G51" i="1"/>
  <c r="G50" i="1"/>
  <c r="G45" i="1"/>
  <c r="G6" i="1"/>
  <c r="G7" i="1"/>
  <c r="G16" i="1"/>
  <c r="G18" i="1"/>
  <c r="G47" i="1"/>
  <c r="G48" i="1"/>
  <c r="G42" i="1"/>
  <c r="G5" i="1"/>
  <c r="G27" i="1"/>
  <c r="G46" i="1"/>
  <c r="G23" i="1"/>
  <c r="G26" i="1"/>
  <c r="H26" i="1" s="1"/>
  <c r="G15" i="1"/>
  <c r="G28" i="1"/>
  <c r="G39" i="1"/>
  <c r="G25" i="1"/>
  <c r="G32" i="1"/>
  <c r="G12" i="1"/>
  <c r="G19" i="1"/>
  <c r="G24" i="1"/>
  <c r="G37" i="1"/>
  <c r="G55" i="1"/>
  <c r="G41" i="1"/>
  <c r="G10" i="1"/>
  <c r="G21" i="1"/>
  <c r="H21" i="1" s="1"/>
  <c r="G54" i="1"/>
  <c r="G44" i="1"/>
  <c r="G53" i="1"/>
  <c r="G52" i="1"/>
  <c r="G56" i="1"/>
  <c r="G17" i="1"/>
  <c r="G29" i="1"/>
  <c r="G14" i="1"/>
  <c r="G38" i="1"/>
  <c r="G43" i="1"/>
  <c r="G34" i="1"/>
  <c r="G20" i="1"/>
  <c r="G57" i="1"/>
  <c r="G33" i="1"/>
  <c r="H27" i="1" l="1"/>
  <c r="H46" i="1"/>
  <c r="H23" i="1"/>
  <c r="H15" i="1"/>
  <c r="H28" i="1"/>
  <c r="H39" i="1"/>
  <c r="H25" i="1"/>
  <c r="H32" i="1"/>
  <c r="H11" i="1"/>
  <c r="H51" i="1"/>
  <c r="H50" i="1"/>
  <c r="H45" i="1"/>
  <c r="H6" i="1"/>
  <c r="H7" i="1"/>
  <c r="H16" i="1"/>
  <c r="H18" i="1"/>
  <c r="H47" i="1"/>
  <c r="H48" i="1"/>
  <c r="H42" i="1"/>
  <c r="H5" i="1"/>
  <c r="H12" i="1"/>
  <c r="H19" i="1"/>
  <c r="H35" i="1"/>
  <c r="H24" i="1"/>
  <c r="H37" i="1"/>
  <c r="H55" i="1"/>
  <c r="H41" i="1"/>
  <c r="H10" i="1"/>
  <c r="H54" i="1"/>
  <c r="H44" i="1"/>
  <c r="H53" i="1"/>
  <c r="H52" i="1"/>
  <c r="H56" i="1"/>
  <c r="H17" i="1"/>
  <c r="H29" i="1"/>
  <c r="H14" i="1"/>
  <c r="H38" i="1"/>
  <c r="H43" i="1"/>
  <c r="H34" i="1"/>
  <c r="H20" i="1"/>
  <c r="H57" i="1"/>
  <c r="H33" i="1"/>
  <c r="G36" i="1"/>
  <c r="H36" i="1" s="1"/>
  <c r="G8" i="1"/>
  <c r="H8" i="1" s="1"/>
  <c r="G9" i="1"/>
  <c r="H9" i="1" s="1"/>
  <c r="G30" i="1"/>
  <c r="H30" i="1" s="1"/>
  <c r="H64" i="1" l="1"/>
  <c r="N64" i="1" s="1"/>
  <c r="H65" i="1" l="1"/>
  <c r="N65" i="1"/>
  <c r="I26" i="1" l="1"/>
  <c r="N26" i="1" s="1"/>
  <c r="I21" i="1"/>
  <c r="N21" i="1" s="1"/>
  <c r="I35" i="1"/>
  <c r="N35" i="1" s="1"/>
  <c r="I28" i="1"/>
  <c r="N28" i="1" s="1"/>
  <c r="I29" i="1"/>
  <c r="N29" i="1" s="1"/>
  <c r="I14" i="1"/>
  <c r="N14" i="1" s="1"/>
  <c r="I37" i="1"/>
  <c r="N37" i="1" s="1"/>
  <c r="I42" i="1"/>
  <c r="N42" i="1" s="1"/>
  <c r="I33" i="1"/>
  <c r="N33" i="1" s="1"/>
  <c r="I47" i="1"/>
  <c r="N47" i="1" s="1"/>
  <c r="I23" i="1"/>
  <c r="N23" i="1" s="1"/>
  <c r="I41" i="1"/>
  <c r="N41" i="1" s="1"/>
  <c r="I52" i="1"/>
  <c r="N52" i="1" s="1"/>
  <c r="I7" i="1"/>
  <c r="N7" i="1" s="1"/>
  <c r="I50" i="1"/>
  <c r="N50" i="1" s="1"/>
  <c r="I17" i="1"/>
  <c r="N17" i="1" s="1"/>
  <c r="I16" i="1"/>
  <c r="N16" i="1" s="1"/>
  <c r="I38" i="1"/>
  <c r="N38" i="1" s="1"/>
  <c r="I10" i="1"/>
  <c r="N10" i="1" s="1"/>
  <c r="I8" i="1"/>
  <c r="N8" i="1" s="1"/>
  <c r="I54" i="1"/>
  <c r="N54" i="1" s="1"/>
  <c r="I5" i="1"/>
  <c r="N5" i="1" s="1"/>
  <c r="I44" i="1"/>
  <c r="N44" i="1" s="1"/>
  <c r="I36" i="1"/>
  <c r="N36" i="1" s="1"/>
  <c r="I45" i="1"/>
  <c r="N45" i="1" s="1"/>
  <c r="I20" i="1"/>
  <c r="N20" i="1" s="1"/>
  <c r="I55" i="1"/>
  <c r="N55" i="1" s="1"/>
  <c r="I11" i="1"/>
  <c r="N11" i="1" s="1"/>
  <c r="I34" i="1"/>
  <c r="N34" i="1" s="1"/>
  <c r="I27" i="1"/>
  <c r="N27" i="1" s="1"/>
  <c r="I53" i="1"/>
  <c r="N53" i="1" s="1"/>
  <c r="I25" i="1"/>
  <c r="N25" i="1" s="1"/>
  <c r="I32" i="1"/>
  <c r="N32" i="1" s="1"/>
  <c r="I57" i="1"/>
  <c r="N57" i="1" s="1"/>
  <c r="I15" i="1"/>
  <c r="N15" i="1" s="1"/>
  <c r="I19" i="1"/>
  <c r="N19" i="1" s="1"/>
  <c r="I51" i="1"/>
  <c r="N51" i="1" s="1"/>
  <c r="I24" i="1"/>
  <c r="N24" i="1" s="1"/>
  <c r="I6" i="1"/>
  <c r="N6" i="1" s="1"/>
  <c r="I43" i="1"/>
  <c r="N43" i="1" s="1"/>
  <c r="I39" i="1"/>
  <c r="N39" i="1" s="1"/>
  <c r="I30" i="1"/>
  <c r="N30" i="1" s="1"/>
  <c r="I46" i="1"/>
  <c r="N46" i="1" s="1"/>
  <c r="I18" i="1"/>
  <c r="N18" i="1" s="1"/>
  <c r="I48" i="1"/>
  <c r="N48" i="1" s="1"/>
  <c r="I9" i="1"/>
  <c r="N9" i="1" s="1"/>
  <c r="I12" i="1"/>
  <c r="N12" i="1" s="1"/>
  <c r="I56" i="1"/>
  <c r="N56" i="1" s="1"/>
  <c r="W37" i="1" l="1"/>
  <c r="W38" i="1" s="1"/>
</calcChain>
</file>

<file path=xl/sharedStrings.xml><?xml version="1.0" encoding="utf-8"?>
<sst xmlns="http://schemas.openxmlformats.org/spreadsheetml/2006/main" count="202" uniqueCount="113">
  <si>
    <t>Kostnadsfördelning USM:s finalspel</t>
  </si>
  <si>
    <t>Klass</t>
  </si>
  <si>
    <t>Arrangörs-</t>
  </si>
  <si>
    <t>Enkel resa i km</t>
  </si>
  <si>
    <t>Avstånd tur och retur</t>
  </si>
  <si>
    <t>Domare, delegater, funktionärer reskostnad</t>
  </si>
  <si>
    <t>Domare, delegater, funktionärer arvoden</t>
  </si>
  <si>
    <t>Betala/ tillgodo</t>
  </si>
  <si>
    <t>Lag</t>
  </si>
  <si>
    <t>Förenings-ID</t>
  </si>
  <si>
    <t>Finalspelet</t>
  </si>
  <si>
    <t>bidrag</t>
  </si>
  <si>
    <t>resa i km</t>
  </si>
  <si>
    <t>och retur</t>
  </si>
  <si>
    <t>Kostnad</t>
  </si>
  <si>
    <t>Per lag</t>
  </si>
  <si>
    <t>Kommentarer</t>
  </si>
  <si>
    <t>§ Svenska Handbollförbundet</t>
  </si>
  <si>
    <t>a</t>
  </si>
  <si>
    <t>F14</t>
  </si>
  <si>
    <t>Kostnadsfördelningen avser:</t>
  </si>
  <si>
    <t>IFK Tumba HK</t>
  </si>
  <si>
    <t>-</t>
  </si>
  <si>
    <t>Matcharvoden för domare, delegater och funktionärer</t>
  </si>
  <si>
    <t xml:space="preserve">Notera att matcharvoden är olika beroende på åldersklass. </t>
  </si>
  <si>
    <t>IK Sävehof Svart</t>
  </si>
  <si>
    <t>11290</t>
  </si>
  <si>
    <t xml:space="preserve">Till matcharvodena tillkommer sociala avgifter. </t>
  </si>
  <si>
    <t>Kärra HF</t>
  </si>
  <si>
    <t>Lugi HF 1</t>
  </si>
  <si>
    <t>29244</t>
  </si>
  <si>
    <t>Arrangörsbidrag SHF</t>
  </si>
  <si>
    <t>Täby HBK</t>
  </si>
  <si>
    <t>Önnereds HK 1</t>
  </si>
  <si>
    <t>21667</t>
  </si>
  <si>
    <t>1526</t>
  </si>
  <si>
    <t>F16</t>
  </si>
  <si>
    <t>HK Aranäs Vit</t>
  </si>
  <si>
    <t xml:space="preserve"> </t>
  </si>
  <si>
    <t>Lödde Vikings HK</t>
  </si>
  <si>
    <t>28344</t>
  </si>
  <si>
    <t>Ystads IF HF 1</t>
  </si>
  <si>
    <t>31064</t>
  </si>
  <si>
    <t>IF Hallby HK</t>
  </si>
  <si>
    <t>F18</t>
  </si>
  <si>
    <t>IK Sävehof</t>
  </si>
  <si>
    <t>Skuru IK</t>
  </si>
  <si>
    <t>Ystads IF HF</t>
  </si>
  <si>
    <t>Önnereds HK</t>
  </si>
  <si>
    <t>P14</t>
  </si>
  <si>
    <t>HK Ankaret Röd</t>
  </si>
  <si>
    <t>11327</t>
  </si>
  <si>
    <t>IK Bolton</t>
  </si>
  <si>
    <t>11411</t>
  </si>
  <si>
    <t>Alingsås HK</t>
  </si>
  <si>
    <t>11493</t>
  </si>
  <si>
    <t>P16</t>
  </si>
  <si>
    <t>Hammarby IF HF 1</t>
  </si>
  <si>
    <t>Torslanda HK</t>
  </si>
  <si>
    <t>P18</t>
  </si>
  <si>
    <t>IFK Skövde HK</t>
  </si>
  <si>
    <t>27211</t>
  </si>
  <si>
    <t>Totala kostnader:</t>
  </si>
  <si>
    <t>Genomsnittskostnad:</t>
  </si>
  <si>
    <t>Totalkostnad domare, resor:</t>
  </si>
  <si>
    <t>Totalkostnad domare, sociala avgifter:</t>
  </si>
  <si>
    <t>Nr.</t>
  </si>
  <si>
    <t>Rese- och boendekostnader för domare, delegater och funktionärer</t>
  </si>
  <si>
    <t>Arrangörsbidrag: 1000:- per match</t>
  </si>
  <si>
    <t>Kolumn E</t>
  </si>
  <si>
    <t>Kolumn F</t>
  </si>
  <si>
    <t>Kolumn G</t>
  </si>
  <si>
    <t>Kolumn H</t>
  </si>
  <si>
    <t>Kolumn I</t>
  </si>
  <si>
    <t>Arvoden genom Cleverservice</t>
  </si>
  <si>
    <t>Kolumn J</t>
  </si>
  <si>
    <t>Kolumn K</t>
  </si>
  <si>
    <t>Resekostnader och motsvarande genom Cleversevice</t>
  </si>
  <si>
    <t>Glöm inte tågresor</t>
  </si>
  <si>
    <t>Kolumn L</t>
  </si>
  <si>
    <t>Kolumn M</t>
  </si>
  <si>
    <t>Eslövs HK</t>
  </si>
  <si>
    <t>BK Heid Röd</t>
  </si>
  <si>
    <t>Dalby GIF</t>
  </si>
  <si>
    <t>HK Aranäs</t>
  </si>
  <si>
    <t>IFK Skövde HK Blå</t>
  </si>
  <si>
    <t>Kungälvs HK</t>
  </si>
  <si>
    <t>Kävlinge HK</t>
  </si>
  <si>
    <t>Lugi HF U</t>
  </si>
  <si>
    <t>Skånela IF</t>
  </si>
  <si>
    <t>Tyresö Handboll</t>
  </si>
  <si>
    <t>Täby HBK 1</t>
  </si>
  <si>
    <t>VästeråsIrsta HF</t>
  </si>
  <si>
    <t>Växjö HF Gul</t>
  </si>
  <si>
    <t>Åhus Handboll</t>
  </si>
  <si>
    <t>Rör ej (räknas ut mot kolumn F)</t>
  </si>
  <si>
    <t>Rör ej (räknas ut mot kolumn G)</t>
  </si>
  <si>
    <t>Fyll i totalkostnad i cell D64</t>
  </si>
  <si>
    <t>Notera sociala avgifter i cell D66 så att det inte tappas bort</t>
  </si>
  <si>
    <t>Totala kostnader, lagens resor:</t>
  </si>
  <si>
    <t>Dold</t>
  </si>
  <si>
    <t>Rör ej (räknas ut mot kolumn L)</t>
  </si>
  <si>
    <t>Kolumn N</t>
  </si>
  <si>
    <t>Fyll i längd på resa från Google Maps</t>
  </si>
  <si>
    <t>Rör ej (räknas ut mot kolumn J)</t>
  </si>
  <si>
    <t>Glöm inte sociala avgifter</t>
  </si>
  <si>
    <t>Fyll i kostnader per klass (olika arvoden, sociala avgifter delas jämnt)</t>
  </si>
  <si>
    <t>Rör ej, räknar ut beloppet för kostnadsfördelningen</t>
  </si>
  <si>
    <t>Totalt att fakturera</t>
  </si>
  <si>
    <t>Kostnader för SHF</t>
  </si>
  <si>
    <t>Arrangörsbidrag, SHF</t>
  </si>
  <si>
    <t>Summa</t>
  </si>
  <si>
    <t>Total/klass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</si>
</sst>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43" formatCode="_-* #,##0.00_-;\-* #,##0.00_-;_-* &quot;-&quot;??_-;_-@_-"/>
    <numFmt numFmtId="164" formatCode="#,##0\ &quot;kr&quot;"/>
    <numFmt numFmtId="165" formatCode="_-* #,##0\ _k_r_-;\-* #,##0\ _k_r_-;_-* \-??\ _k_r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rgb="FFA5A5A5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05"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vertical="top" wrapText="1"/>
    </xf>
    <xf numFmtId="16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3" borderId="4" xfId="0" applyFont="1" applyFill="1" applyBorder="1" applyAlignment="1">
      <alignment horizontal="right" wrapText="1"/>
    </xf>
    <xf numFmtId="164" fontId="1" fillId="3" borderId="4" xfId="0" applyNumberFormat="1" applyFont="1" applyFill="1" applyBorder="1" applyAlignment="1">
      <alignment horizontal="right" vertical="center"/>
    </xf>
    <xf numFmtId="1" fontId="1" fillId="3" borderId="4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wrapText="1"/>
    </xf>
    <xf numFmtId="164" fontId="0" fillId="0" borderId="3" xfId="0" applyNumberFormat="1" applyBorder="1" applyAlignment="1">
      <alignment horizontal="right" vertical="center"/>
    </xf>
    <xf numFmtId="1" fontId="0" fillId="0" borderId="3" xfId="0" applyNumberFormat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center"/>
    </xf>
    <xf numFmtId="0" fontId="0" fillId="4" borderId="3" xfId="0" applyFill="1" applyBorder="1" applyAlignment="1">
      <alignment horizontal="right"/>
    </xf>
    <xf numFmtId="0" fontId="3" fillId="4" borderId="3" xfId="0" applyFont="1" applyFill="1" applyBorder="1" applyAlignment="1">
      <alignment horizontal="right" wrapText="1"/>
    </xf>
    <xf numFmtId="164" fontId="0" fillId="0" borderId="5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" fontId="0" fillId="0" borderId="2" xfId="0" applyNumberFormat="1" applyBorder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left" vertical="center" wrapText="1"/>
    </xf>
    <xf numFmtId="0" fontId="1" fillId="6" borderId="6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0" xfId="0" quotePrefix="1" applyFill="1"/>
    <xf numFmtId="0" fontId="0" fillId="6" borderId="0" xfId="0" applyFill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9" xfId="0" quotePrefix="1" applyFill="1" applyBorder="1" applyAlignment="1">
      <alignment horizontal="right"/>
    </xf>
    <xf numFmtId="0" fontId="0" fillId="6" borderId="9" xfId="0" applyFill="1" applyBorder="1" applyAlignment="1">
      <alignment horizontal="right"/>
    </xf>
    <xf numFmtId="0" fontId="0" fillId="6" borderId="0" xfId="0" quotePrefix="1" applyFill="1" applyAlignment="1">
      <alignment horizontal="right"/>
    </xf>
    <xf numFmtId="0" fontId="0" fillId="4" borderId="3" xfId="0" applyFill="1" applyBorder="1"/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164" fontId="2" fillId="5" borderId="0" xfId="0" applyNumberFormat="1" applyFont="1" applyFill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10" fillId="3" borderId="3" xfId="0" applyFont="1" applyFill="1" applyBorder="1" applyAlignment="1">
      <alignment horizontal="right" vertical="center"/>
    </xf>
    <xf numFmtId="1" fontId="1" fillId="3" borderId="3" xfId="0" applyNumberFormat="1" applyFont="1" applyFill="1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/>
    </xf>
    <xf numFmtId="164" fontId="2" fillId="5" borderId="0" xfId="0" applyNumberFormat="1" applyFont="1" applyFill="1" applyAlignment="1">
      <alignment horizontal="left" vertical="center"/>
    </xf>
    <xf numFmtId="0" fontId="0" fillId="8" borderId="0" xfId="0" applyFill="1"/>
    <xf numFmtId="6" fontId="0" fillId="8" borderId="0" xfId="0" applyNumberFormat="1" applyFill="1"/>
    <xf numFmtId="0" fontId="12" fillId="4" borderId="3" xfId="2" applyFont="1" applyFill="1" applyBorder="1" applyAlignment="1">
      <alignment horizontal="right" vertical="top"/>
    </xf>
    <xf numFmtId="0" fontId="12" fillId="4" borderId="3" xfId="2" applyFont="1" applyFill="1" applyBorder="1" applyAlignment="1">
      <alignment horizontal="right" vertical="center"/>
    </xf>
    <xf numFmtId="0" fontId="0" fillId="4" borderId="3" xfId="0" applyFill="1" applyBorder="1" applyAlignment="1">
      <alignment horizontal="center"/>
    </xf>
    <xf numFmtId="0" fontId="2" fillId="7" borderId="14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right" vertical="center"/>
    </xf>
    <xf numFmtId="164" fontId="2" fillId="7" borderId="16" xfId="0" applyNumberFormat="1" applyFont="1" applyFill="1" applyBorder="1" applyAlignment="1">
      <alignment horizontal="right" vertical="center"/>
    </xf>
    <xf numFmtId="0" fontId="1" fillId="9" borderId="6" xfId="0" applyFont="1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quotePrefix="1" applyFill="1" applyBorder="1" applyAlignment="1">
      <alignment horizontal="right"/>
    </xf>
    <xf numFmtId="0" fontId="0" fillId="9" borderId="0" xfId="0" applyFill="1"/>
    <xf numFmtId="0" fontId="0" fillId="9" borderId="0" xfId="0" quotePrefix="1" applyFill="1" applyAlignment="1">
      <alignment horizontal="left"/>
    </xf>
    <xf numFmtId="0" fontId="0" fillId="9" borderId="10" xfId="0" applyFill="1" applyBorder="1"/>
    <xf numFmtId="0" fontId="0" fillId="9" borderId="9" xfId="0" applyFill="1" applyBorder="1" applyAlignment="1">
      <alignment horizontal="right"/>
    </xf>
    <xf numFmtId="0" fontId="0" fillId="9" borderId="9" xfId="0" applyFill="1" applyBorder="1"/>
    <xf numFmtId="0" fontId="0" fillId="9" borderId="0" xfId="0" applyFill="1" applyAlignment="1">
      <alignment horizontal="left"/>
    </xf>
    <xf numFmtId="0" fontId="0" fillId="9" borderId="11" xfId="0" applyFill="1" applyBorder="1"/>
    <xf numFmtId="0" fontId="0" fillId="9" borderId="12" xfId="0" applyFill="1" applyBorder="1"/>
    <xf numFmtId="0" fontId="0" fillId="9" borderId="13" xfId="0" applyFill="1" applyBorder="1"/>
    <xf numFmtId="0" fontId="1" fillId="9" borderId="0" xfId="0" applyFont="1" applyFill="1"/>
    <xf numFmtId="0" fontId="1" fillId="9" borderId="0" xfId="0" quotePrefix="1" applyFont="1" applyFill="1" applyAlignment="1">
      <alignment horizontal="left"/>
    </xf>
    <xf numFmtId="165" fontId="13" fillId="0" borderId="0" xfId="1" applyNumberFormat="1" applyFont="1" applyFill="1" applyBorder="1" applyAlignment="1" applyProtection="1"/>
    <xf numFmtId="165" fontId="14" fillId="0" borderId="0" xfId="1" applyNumberFormat="1" applyFont="1" applyFill="1" applyBorder="1" applyAlignment="1" applyProtection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0" xfId="0" applyFill="1"/>
    <xf numFmtId="0" fontId="0" fillId="10" borderId="0" xfId="0" applyFill="1" applyAlignment="1">
      <alignment horizontal="right"/>
    </xf>
    <xf numFmtId="0" fontId="0" fillId="10" borderId="10" xfId="0" applyFill="1" applyBorder="1"/>
    <xf numFmtId="0" fontId="0" fillId="10" borderId="11" xfId="0" applyFill="1" applyBorder="1"/>
    <xf numFmtId="0" fontId="0" fillId="10" borderId="12" xfId="0" applyFill="1" applyBorder="1"/>
    <xf numFmtId="165" fontId="14" fillId="10" borderId="12" xfId="1" applyNumberFormat="1" applyFont="1" applyFill="1" applyBorder="1" applyAlignment="1" applyProtection="1"/>
    <xf numFmtId="165" fontId="13" fillId="10" borderId="12" xfId="1" applyNumberFormat="1" applyFont="1" applyFill="1" applyBorder="1" applyAlignment="1" applyProtection="1"/>
    <xf numFmtId="0" fontId="0" fillId="10" borderId="13" xfId="0" applyFill="1" applyBorder="1"/>
    <xf numFmtId="164" fontId="0" fillId="10" borderId="0" xfId="0" applyNumberFormat="1" applyFill="1"/>
    <xf numFmtId="0" fontId="0" fillId="10" borderId="17" xfId="0" applyFill="1" applyBorder="1"/>
    <xf numFmtId="0" fontId="0" fillId="10" borderId="17" xfId="0" applyFill="1" applyBorder="1" applyAlignment="1">
      <alignment horizontal="right"/>
    </xf>
    <xf numFmtId="164" fontId="0" fillId="10" borderId="17" xfId="0" applyNumberFormat="1" applyFill="1" applyBorder="1"/>
    <xf numFmtId="1" fontId="0" fillId="11" borderId="3" xfId="0" applyNumberForma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2" xr:uid="{56386ABB-69A5-4572-B060-1D348D2BBF33}"/>
    <cellStyle name="Tusental" xfId="1" builtinId="3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F834-716B-4020-B4C4-222A28A9496C}">
  <dimension ref="A1:Y67"/>
  <sheetViews>
    <sheetView tabSelected="1" zoomScale="90" zoomScaleNormal="90" workbookViewId="0">
      <selection activeCell="L4" sqref="L4:L57"/>
    </sheetView>
  </sheetViews>
  <sheetFormatPr defaultRowHeight="14.4" x14ac:dyDescent="0.3"/>
  <cols>
    <col min="1" max="1" width="7.109375" bestFit="1" customWidth="1"/>
    <col min="2" max="2" width="36.33203125" customWidth="1"/>
    <col min="3" max="3" width="14.6640625" customWidth="1"/>
    <col min="4" max="4" width="17.33203125" customWidth="1"/>
    <col min="5" max="5" width="11.21875" bestFit="1" customWidth="1"/>
    <col min="6" max="6" width="8.77734375" customWidth="1"/>
    <col min="7" max="7" width="11.21875" customWidth="1"/>
    <col min="8" max="8" width="10.77734375" customWidth="1"/>
    <col min="9" max="9" width="10.77734375" hidden="1" customWidth="1"/>
    <col min="10" max="10" width="15.5546875" customWidth="1"/>
    <col min="11" max="12" width="13" customWidth="1"/>
    <col min="13" max="13" width="14.44140625" customWidth="1"/>
    <col min="14" max="14" width="10.77734375" customWidth="1"/>
    <col min="15" max="15" width="38.77734375" bestFit="1" customWidth="1"/>
    <col min="16" max="16" width="9.21875" customWidth="1"/>
    <col min="17" max="17" width="2.21875" customWidth="1"/>
    <col min="18" max="18" width="2.44140625" customWidth="1"/>
    <col min="19" max="19" width="9.77734375" customWidth="1"/>
    <col min="23" max="23" width="18.77734375" customWidth="1"/>
    <col min="24" max="24" width="9.21875" customWidth="1"/>
    <col min="25" max="25" width="33" customWidth="1"/>
  </cols>
  <sheetData>
    <row r="1" spans="1:25" ht="31.2" x14ac:dyDescent="0.3">
      <c r="B1" s="1" t="s">
        <v>0</v>
      </c>
      <c r="C1" s="2"/>
      <c r="D1" s="2"/>
      <c r="E1" s="3"/>
      <c r="F1" s="3"/>
      <c r="G1" s="2"/>
      <c r="H1" s="3"/>
      <c r="I1" s="3"/>
      <c r="J1" s="3"/>
      <c r="K1" s="3"/>
      <c r="L1" s="3"/>
      <c r="M1" s="3"/>
      <c r="N1" s="3"/>
      <c r="O1" s="4"/>
    </row>
    <row r="2" spans="1:25" ht="30.6" customHeight="1" x14ac:dyDescent="0.3">
      <c r="A2" s="5"/>
      <c r="B2" s="5"/>
      <c r="C2" s="5"/>
      <c r="D2" s="5" t="s">
        <v>1</v>
      </c>
      <c r="E2" s="6" t="s">
        <v>2</v>
      </c>
      <c r="F2" s="7" t="s">
        <v>3</v>
      </c>
      <c r="G2" s="8" t="s">
        <v>4</v>
      </c>
      <c r="H2" s="6"/>
      <c r="I2" s="6"/>
      <c r="J2" s="104" t="s">
        <v>5</v>
      </c>
      <c r="K2" s="104"/>
      <c r="L2" s="104" t="s">
        <v>6</v>
      </c>
      <c r="M2" s="104"/>
      <c r="N2" s="35" t="s">
        <v>7</v>
      </c>
      <c r="O2" s="5"/>
    </row>
    <row r="3" spans="1:25" x14ac:dyDescent="0.3">
      <c r="A3" s="5" t="s">
        <v>66</v>
      </c>
      <c r="B3" s="5" t="s">
        <v>8</v>
      </c>
      <c r="C3" s="5" t="s">
        <v>9</v>
      </c>
      <c r="D3" s="5" t="s">
        <v>10</v>
      </c>
      <c r="E3" s="6" t="s">
        <v>11</v>
      </c>
      <c r="F3" s="9" t="s">
        <v>12</v>
      </c>
      <c r="G3" s="10" t="s">
        <v>13</v>
      </c>
      <c r="H3" s="6" t="s">
        <v>14</v>
      </c>
      <c r="I3" s="6"/>
      <c r="J3" s="6" t="s">
        <v>112</v>
      </c>
      <c r="K3" s="6" t="s">
        <v>15</v>
      </c>
      <c r="L3" s="6" t="s">
        <v>112</v>
      </c>
      <c r="M3" s="6" t="s">
        <v>15</v>
      </c>
      <c r="N3" s="6"/>
      <c r="O3" s="5" t="s">
        <v>16</v>
      </c>
    </row>
    <row r="4" spans="1:25" ht="15" thickBot="1" x14ac:dyDescent="0.35">
      <c r="A4" s="52">
        <v>1</v>
      </c>
      <c r="B4" s="11" t="s">
        <v>17</v>
      </c>
      <c r="C4" s="16">
        <v>0</v>
      </c>
      <c r="D4" s="33" t="s">
        <v>18</v>
      </c>
      <c r="E4" s="17">
        <v>18000</v>
      </c>
      <c r="F4" s="18"/>
      <c r="G4" s="18">
        <v>0</v>
      </c>
      <c r="H4" s="17">
        <v>18000</v>
      </c>
      <c r="I4" s="17"/>
      <c r="J4" s="17">
        <v>37618</v>
      </c>
      <c r="K4" s="17">
        <v>0</v>
      </c>
      <c r="L4" s="17">
        <v>24810</v>
      </c>
      <c r="M4" s="17">
        <v>0</v>
      </c>
      <c r="N4" s="34"/>
      <c r="O4" s="11"/>
    </row>
    <row r="5" spans="1:25" x14ac:dyDescent="0.3">
      <c r="A5" s="48">
        <v>2</v>
      </c>
      <c r="B5" s="48" t="s">
        <v>54</v>
      </c>
      <c r="C5" s="19" t="s">
        <v>55</v>
      </c>
      <c r="D5" s="65" t="s">
        <v>19</v>
      </c>
      <c r="E5" s="20"/>
      <c r="F5" s="21">
        <v>411</v>
      </c>
      <c r="G5" s="21">
        <f t="shared" ref="G5:G12" si="0">SUM((F5/10)*2)</f>
        <v>82.2</v>
      </c>
      <c r="H5" s="22">
        <f t="shared" ref="H5:H12" si="1">(G5*75)+E5</f>
        <v>6165</v>
      </c>
      <c r="I5" s="22">
        <f t="shared" ref="I5:I57" si="2">H5-$H$65</f>
        <v>-2323.125</v>
      </c>
      <c r="J5" s="20"/>
      <c r="K5" s="20">
        <f t="shared" ref="K5:K12" si="3">J$4/8</f>
        <v>4702.25</v>
      </c>
      <c r="L5" s="20"/>
      <c r="M5" s="20">
        <f t="shared" ref="M5:M12" si="4">$L$4/8</f>
        <v>3101.25</v>
      </c>
      <c r="N5" s="22">
        <f>I5-K5-M5</f>
        <v>-10126.625</v>
      </c>
      <c r="O5" s="12"/>
      <c r="Q5" s="36" t="s">
        <v>20</v>
      </c>
      <c r="R5" s="37"/>
      <c r="S5" s="37"/>
      <c r="T5" s="37"/>
      <c r="U5" s="37"/>
      <c r="V5" s="37"/>
      <c r="W5" s="37"/>
      <c r="X5" s="38"/>
    </row>
    <row r="6" spans="1:25" x14ac:dyDescent="0.3">
      <c r="A6" s="48">
        <v>3</v>
      </c>
      <c r="B6" s="48" t="s">
        <v>50</v>
      </c>
      <c r="C6" s="23" t="s">
        <v>51</v>
      </c>
      <c r="D6" s="65" t="s">
        <v>19</v>
      </c>
      <c r="E6" s="20"/>
      <c r="F6" s="21">
        <v>646</v>
      </c>
      <c r="G6" s="21">
        <f t="shared" si="0"/>
        <v>129.19999999999999</v>
      </c>
      <c r="H6" s="22">
        <f t="shared" si="1"/>
        <v>9690</v>
      </c>
      <c r="I6" s="22">
        <f t="shared" si="2"/>
        <v>1201.875</v>
      </c>
      <c r="J6" s="20"/>
      <c r="K6" s="20">
        <f t="shared" si="3"/>
        <v>4702.25</v>
      </c>
      <c r="L6" s="20"/>
      <c r="M6" s="20">
        <f t="shared" si="4"/>
        <v>3101.25</v>
      </c>
      <c r="N6" s="22">
        <f t="shared" ref="N6:N57" si="5">I6-K6-M6</f>
        <v>-6601.625</v>
      </c>
      <c r="O6" s="13"/>
      <c r="Q6" s="45" t="s">
        <v>22</v>
      </c>
      <c r="R6" s="39" t="s">
        <v>23</v>
      </c>
      <c r="S6" s="40"/>
      <c r="T6" s="40"/>
      <c r="U6" s="40"/>
      <c r="V6" s="40"/>
      <c r="W6" s="40"/>
      <c r="X6" s="41"/>
    </row>
    <row r="7" spans="1:25" x14ac:dyDescent="0.3">
      <c r="A7" s="48">
        <v>4</v>
      </c>
      <c r="B7" s="48" t="s">
        <v>25</v>
      </c>
      <c r="C7" s="19" t="s">
        <v>26</v>
      </c>
      <c r="D7" s="65" t="s">
        <v>19</v>
      </c>
      <c r="E7" s="20"/>
      <c r="F7" s="21">
        <v>447</v>
      </c>
      <c r="G7" s="21">
        <f t="shared" si="0"/>
        <v>89.4</v>
      </c>
      <c r="H7" s="22">
        <f t="shared" si="1"/>
        <v>6705</v>
      </c>
      <c r="I7" s="22">
        <f t="shared" si="2"/>
        <v>-1783.125</v>
      </c>
      <c r="J7" s="20"/>
      <c r="K7" s="20">
        <f t="shared" si="3"/>
        <v>4702.25</v>
      </c>
      <c r="L7" s="20"/>
      <c r="M7" s="20">
        <f t="shared" si="4"/>
        <v>3101.25</v>
      </c>
      <c r="N7" s="22">
        <f t="shared" si="5"/>
        <v>-9586.625</v>
      </c>
      <c r="O7" s="13"/>
      <c r="Q7" s="46"/>
      <c r="R7" s="47" t="s">
        <v>22</v>
      </c>
      <c r="S7" s="40" t="s">
        <v>24</v>
      </c>
      <c r="T7" s="40"/>
      <c r="U7" s="40"/>
      <c r="V7" s="40"/>
      <c r="W7" s="40"/>
      <c r="X7" s="41"/>
    </row>
    <row r="8" spans="1:25" x14ac:dyDescent="0.3">
      <c r="A8" s="48">
        <v>5</v>
      </c>
      <c r="B8" s="48" t="s">
        <v>58</v>
      </c>
      <c r="C8" s="26">
        <v>32650</v>
      </c>
      <c r="D8" s="65" t="s">
        <v>19</v>
      </c>
      <c r="E8" s="20"/>
      <c r="F8" s="21">
        <v>470</v>
      </c>
      <c r="G8" s="21">
        <f t="shared" si="0"/>
        <v>94</v>
      </c>
      <c r="H8" s="22">
        <f t="shared" si="1"/>
        <v>7050</v>
      </c>
      <c r="I8" s="22">
        <f t="shared" si="2"/>
        <v>-1438.125</v>
      </c>
      <c r="J8" s="20"/>
      <c r="K8" s="20">
        <f t="shared" si="3"/>
        <v>4702.25</v>
      </c>
      <c r="L8" s="20"/>
      <c r="M8" s="20">
        <f t="shared" si="4"/>
        <v>3101.25</v>
      </c>
      <c r="N8" s="22">
        <f t="shared" si="5"/>
        <v>-9241.625</v>
      </c>
      <c r="O8" s="13"/>
      <c r="Q8" s="46"/>
      <c r="R8" s="47" t="s">
        <v>22</v>
      </c>
      <c r="S8" s="40" t="s">
        <v>27</v>
      </c>
      <c r="T8" s="40"/>
      <c r="U8" s="40"/>
      <c r="V8" s="40"/>
      <c r="W8" s="40"/>
      <c r="X8" s="41"/>
    </row>
    <row r="9" spans="1:25" x14ac:dyDescent="0.3">
      <c r="A9" s="48">
        <v>6</v>
      </c>
      <c r="B9" s="48" t="s">
        <v>91</v>
      </c>
      <c r="C9" s="25">
        <v>11455</v>
      </c>
      <c r="D9" s="65" t="s">
        <v>19</v>
      </c>
      <c r="E9" s="20"/>
      <c r="F9" s="21">
        <v>64</v>
      </c>
      <c r="G9" s="21">
        <f t="shared" si="0"/>
        <v>12.8</v>
      </c>
      <c r="H9" s="22">
        <f t="shared" si="1"/>
        <v>960</v>
      </c>
      <c r="I9" s="22">
        <f t="shared" si="2"/>
        <v>-7528.125</v>
      </c>
      <c r="J9" s="20"/>
      <c r="K9" s="20">
        <f t="shared" si="3"/>
        <v>4702.25</v>
      </c>
      <c r="L9" s="20"/>
      <c r="M9" s="20">
        <f t="shared" si="4"/>
        <v>3101.25</v>
      </c>
      <c r="N9" s="22">
        <f t="shared" si="5"/>
        <v>-15331.625</v>
      </c>
      <c r="O9" s="13"/>
      <c r="Q9" s="45" t="s">
        <v>22</v>
      </c>
      <c r="R9" s="39" t="s">
        <v>67</v>
      </c>
      <c r="S9" s="40"/>
      <c r="T9" s="40"/>
      <c r="U9" s="40"/>
      <c r="V9" s="40"/>
      <c r="W9" s="40"/>
      <c r="X9" s="41"/>
    </row>
    <row r="10" spans="1:25" x14ac:dyDescent="0.3">
      <c r="A10" s="48">
        <v>7</v>
      </c>
      <c r="B10" s="48" t="s">
        <v>93</v>
      </c>
      <c r="C10" s="63">
        <v>11408</v>
      </c>
      <c r="D10" s="65" t="s">
        <v>19</v>
      </c>
      <c r="E10" s="20"/>
      <c r="F10" s="103">
        <v>487</v>
      </c>
      <c r="G10" s="21">
        <f t="shared" si="0"/>
        <v>97.4</v>
      </c>
      <c r="H10" s="22">
        <f t="shared" si="1"/>
        <v>7305</v>
      </c>
      <c r="I10" s="22">
        <f t="shared" si="2"/>
        <v>-1183.125</v>
      </c>
      <c r="J10" s="20"/>
      <c r="K10" s="20">
        <f t="shared" si="3"/>
        <v>4702.25</v>
      </c>
      <c r="L10" s="20"/>
      <c r="M10" s="20">
        <f t="shared" si="4"/>
        <v>3101.25</v>
      </c>
      <c r="N10" s="22">
        <f t="shared" si="5"/>
        <v>-8986.625</v>
      </c>
      <c r="O10" s="13"/>
      <c r="Q10" s="45" t="s">
        <v>22</v>
      </c>
      <c r="R10" s="39" t="s">
        <v>31</v>
      </c>
      <c r="S10" s="40"/>
      <c r="T10" s="40"/>
      <c r="U10" s="40"/>
      <c r="V10" s="40"/>
      <c r="W10" s="40"/>
      <c r="X10" s="41"/>
    </row>
    <row r="11" spans="1:25" ht="15" thickBot="1" x14ac:dyDescent="0.35">
      <c r="A11" s="48">
        <v>8</v>
      </c>
      <c r="B11" s="48" t="s">
        <v>94</v>
      </c>
      <c r="C11" s="63">
        <v>31719</v>
      </c>
      <c r="D11" s="65" t="s">
        <v>19</v>
      </c>
      <c r="E11" s="20"/>
      <c r="F11" s="103">
        <v>630</v>
      </c>
      <c r="G11" s="21">
        <f t="shared" si="0"/>
        <v>126</v>
      </c>
      <c r="H11" s="22">
        <f t="shared" si="1"/>
        <v>9450</v>
      </c>
      <c r="I11" s="22">
        <f t="shared" si="2"/>
        <v>961.875</v>
      </c>
      <c r="J11" s="20"/>
      <c r="K11" s="20">
        <f t="shared" si="3"/>
        <v>4702.25</v>
      </c>
      <c r="L11" s="20"/>
      <c r="M11" s="20">
        <f t="shared" si="4"/>
        <v>3101.25</v>
      </c>
      <c r="N11" s="22">
        <f t="shared" si="5"/>
        <v>-6841.625</v>
      </c>
      <c r="O11" s="13"/>
      <c r="Q11" s="42"/>
      <c r="R11" s="43"/>
      <c r="S11" s="43"/>
      <c r="T11" s="43"/>
      <c r="U11" s="43"/>
      <c r="V11" s="43"/>
      <c r="W11" s="43"/>
      <c r="X11" s="44"/>
    </row>
    <row r="12" spans="1:25" ht="15" thickBot="1" x14ac:dyDescent="0.35">
      <c r="A12" s="48">
        <v>9</v>
      </c>
      <c r="B12" s="48" t="s">
        <v>33</v>
      </c>
      <c r="C12" s="19" t="s">
        <v>34</v>
      </c>
      <c r="D12" s="65" t="s">
        <v>19</v>
      </c>
      <c r="E12" s="20"/>
      <c r="F12" s="21">
        <v>467</v>
      </c>
      <c r="G12" s="21">
        <f t="shared" si="0"/>
        <v>93.4</v>
      </c>
      <c r="H12" s="22">
        <f t="shared" si="1"/>
        <v>7005</v>
      </c>
      <c r="I12" s="22">
        <f t="shared" si="2"/>
        <v>-1483.125</v>
      </c>
      <c r="J12" s="20"/>
      <c r="K12" s="20">
        <f t="shared" si="3"/>
        <v>4702.25</v>
      </c>
      <c r="L12" s="20"/>
      <c r="M12" s="20">
        <f t="shared" si="4"/>
        <v>3101.25</v>
      </c>
      <c r="N12" s="22">
        <f t="shared" si="5"/>
        <v>-9286.625</v>
      </c>
      <c r="O12" s="13"/>
    </row>
    <row r="13" spans="1:25" x14ac:dyDescent="0.3">
      <c r="A13" s="53">
        <v>10</v>
      </c>
      <c r="B13" s="54" t="s">
        <v>17</v>
      </c>
      <c r="C13" s="55">
        <v>0</v>
      </c>
      <c r="D13" s="57" t="s">
        <v>18</v>
      </c>
      <c r="E13" s="17">
        <v>18000</v>
      </c>
      <c r="F13" s="18"/>
      <c r="G13" s="18">
        <v>0</v>
      </c>
      <c r="H13" s="17">
        <v>18000</v>
      </c>
      <c r="I13" s="17"/>
      <c r="J13" s="17">
        <v>37618</v>
      </c>
      <c r="K13" s="17">
        <v>0</v>
      </c>
      <c r="L13" s="17">
        <v>28410</v>
      </c>
      <c r="M13" s="17">
        <v>0</v>
      </c>
      <c r="N13" s="22"/>
      <c r="O13" s="11"/>
      <c r="Q13" s="70"/>
      <c r="R13" s="71"/>
      <c r="S13" s="71"/>
      <c r="T13" s="71"/>
      <c r="U13" s="71"/>
      <c r="V13" s="71"/>
      <c r="W13" s="71"/>
      <c r="X13" s="71"/>
      <c r="Y13" s="72"/>
    </row>
    <row r="14" spans="1:25" x14ac:dyDescent="0.3">
      <c r="A14" s="48">
        <v>11</v>
      </c>
      <c r="B14" s="48" t="s">
        <v>82</v>
      </c>
      <c r="C14" s="63">
        <v>1992</v>
      </c>
      <c r="D14" s="65" t="s">
        <v>36</v>
      </c>
      <c r="E14" s="20"/>
      <c r="F14" s="103">
        <v>467</v>
      </c>
      <c r="G14" s="21">
        <f t="shared" ref="G14:G21" si="6">SUM((F14/10)*2)</f>
        <v>93.4</v>
      </c>
      <c r="H14" s="22">
        <f t="shared" ref="H14:H21" si="7">(G14*75)+E14</f>
        <v>7005</v>
      </c>
      <c r="I14" s="22">
        <f t="shared" si="2"/>
        <v>-1483.125</v>
      </c>
      <c r="J14" s="20"/>
      <c r="K14" s="20">
        <f t="shared" ref="K14:K21" si="8">J$13/8</f>
        <v>4702.25</v>
      </c>
      <c r="L14" s="20"/>
      <c r="M14" s="20">
        <f t="shared" ref="M14:M21" si="9">$L$13/8</f>
        <v>3551.25</v>
      </c>
      <c r="N14" s="22">
        <f t="shared" si="5"/>
        <v>-9736.625</v>
      </c>
      <c r="O14" s="12"/>
      <c r="Q14" s="73"/>
      <c r="R14" s="74" t="s">
        <v>69</v>
      </c>
      <c r="S14" s="74"/>
      <c r="T14" s="75" t="s">
        <v>68</v>
      </c>
      <c r="U14" s="74"/>
      <c r="V14" s="74"/>
      <c r="W14" s="74"/>
      <c r="X14" s="74"/>
      <c r="Y14" s="76"/>
    </row>
    <row r="15" spans="1:25" x14ac:dyDescent="0.3">
      <c r="A15" s="48">
        <v>12</v>
      </c>
      <c r="B15" s="48" t="s">
        <v>21</v>
      </c>
      <c r="C15" s="19">
        <v>28899</v>
      </c>
      <c r="D15" s="65" t="s">
        <v>36</v>
      </c>
      <c r="E15" s="20"/>
      <c r="F15" s="21">
        <v>95</v>
      </c>
      <c r="G15" s="21">
        <f t="shared" si="6"/>
        <v>19</v>
      </c>
      <c r="H15" s="22">
        <f t="shared" si="7"/>
        <v>1425</v>
      </c>
      <c r="I15" s="22">
        <f t="shared" si="2"/>
        <v>-7063.125</v>
      </c>
      <c r="J15" s="20"/>
      <c r="K15" s="20">
        <f t="shared" si="8"/>
        <v>4702.25</v>
      </c>
      <c r="L15" s="20"/>
      <c r="M15" s="20">
        <f t="shared" si="9"/>
        <v>3551.25</v>
      </c>
      <c r="N15" s="22">
        <f t="shared" si="5"/>
        <v>-15316.625</v>
      </c>
      <c r="O15" s="13"/>
      <c r="Q15" s="77"/>
      <c r="R15" s="74" t="s">
        <v>70</v>
      </c>
      <c r="S15" s="74"/>
      <c r="T15" s="84" t="s">
        <v>103</v>
      </c>
      <c r="U15" s="74"/>
      <c r="V15" s="74"/>
      <c r="W15" s="74"/>
      <c r="X15" s="74"/>
      <c r="Y15" s="76"/>
    </row>
    <row r="16" spans="1:25" x14ac:dyDescent="0.3">
      <c r="A16" s="48">
        <v>13</v>
      </c>
      <c r="B16" s="48" t="s">
        <v>25</v>
      </c>
      <c r="C16" s="19" t="s">
        <v>26</v>
      </c>
      <c r="D16" s="65" t="s">
        <v>36</v>
      </c>
      <c r="E16" s="20"/>
      <c r="F16" s="21">
        <v>447</v>
      </c>
      <c r="G16" s="21">
        <f t="shared" si="6"/>
        <v>89.4</v>
      </c>
      <c r="H16" s="22">
        <f t="shared" si="7"/>
        <v>6705</v>
      </c>
      <c r="I16" s="22">
        <f t="shared" si="2"/>
        <v>-1783.125</v>
      </c>
      <c r="J16" s="20"/>
      <c r="K16" s="20">
        <f t="shared" si="8"/>
        <v>4702.25</v>
      </c>
      <c r="L16" s="20"/>
      <c r="M16" s="20">
        <f t="shared" si="9"/>
        <v>3551.25</v>
      </c>
      <c r="N16" s="22">
        <f t="shared" si="5"/>
        <v>-10036.625</v>
      </c>
      <c r="O16" s="13"/>
      <c r="Q16" s="77"/>
      <c r="R16" s="75" t="s">
        <v>71</v>
      </c>
      <c r="S16" s="74"/>
      <c r="T16" s="74" t="s">
        <v>95</v>
      </c>
      <c r="U16" s="74"/>
      <c r="V16" s="74"/>
      <c r="W16" s="74"/>
      <c r="X16" s="74"/>
      <c r="Y16" s="76"/>
    </row>
    <row r="17" spans="1:25" x14ac:dyDescent="0.3">
      <c r="A17" s="48">
        <v>14</v>
      </c>
      <c r="B17" s="48" t="s">
        <v>29</v>
      </c>
      <c r="C17" s="19" t="s">
        <v>30</v>
      </c>
      <c r="D17" s="65" t="s">
        <v>36</v>
      </c>
      <c r="E17" s="20"/>
      <c r="F17" s="21">
        <v>655</v>
      </c>
      <c r="G17" s="21">
        <f t="shared" si="6"/>
        <v>131</v>
      </c>
      <c r="H17" s="22">
        <f t="shared" si="7"/>
        <v>9825</v>
      </c>
      <c r="I17" s="22">
        <f t="shared" si="2"/>
        <v>1336.875</v>
      </c>
      <c r="J17" s="20"/>
      <c r="K17" s="20">
        <f t="shared" si="8"/>
        <v>4702.25</v>
      </c>
      <c r="L17" s="20"/>
      <c r="M17" s="20">
        <f t="shared" si="9"/>
        <v>3551.25</v>
      </c>
      <c r="N17" s="22">
        <f t="shared" si="5"/>
        <v>-6916.625</v>
      </c>
      <c r="O17" s="13"/>
      <c r="Q17" s="73"/>
      <c r="R17" s="75" t="s">
        <v>72</v>
      </c>
      <c r="S17" s="74"/>
      <c r="T17" s="74" t="s">
        <v>96</v>
      </c>
      <c r="U17" s="74"/>
      <c r="V17" s="74"/>
      <c r="W17" s="74"/>
      <c r="X17" s="74"/>
      <c r="Y17" s="76"/>
    </row>
    <row r="18" spans="1:25" x14ac:dyDescent="0.3">
      <c r="A18" s="48">
        <v>15</v>
      </c>
      <c r="B18" s="48" t="s">
        <v>46</v>
      </c>
      <c r="C18" s="19">
        <v>3650</v>
      </c>
      <c r="D18" s="65" t="s">
        <v>36</v>
      </c>
      <c r="E18" s="20"/>
      <c r="F18" s="21">
        <v>91</v>
      </c>
      <c r="G18" s="21">
        <f t="shared" si="6"/>
        <v>18.2</v>
      </c>
      <c r="H18" s="22">
        <f t="shared" si="7"/>
        <v>1365</v>
      </c>
      <c r="I18" s="22">
        <f t="shared" si="2"/>
        <v>-7123.125</v>
      </c>
      <c r="J18" s="20"/>
      <c r="K18" s="20">
        <f t="shared" si="8"/>
        <v>4702.25</v>
      </c>
      <c r="L18" s="20"/>
      <c r="M18" s="20">
        <f t="shared" si="9"/>
        <v>3551.25</v>
      </c>
      <c r="N18" s="22">
        <f t="shared" si="5"/>
        <v>-15376.625</v>
      </c>
      <c r="O18" s="13"/>
      <c r="Q18" s="73"/>
      <c r="R18" s="75" t="s">
        <v>73</v>
      </c>
      <c r="S18" s="74"/>
      <c r="T18" s="74" t="s">
        <v>100</v>
      </c>
      <c r="U18" s="74"/>
      <c r="V18" s="74"/>
      <c r="W18" s="74"/>
      <c r="X18" s="74"/>
      <c r="Y18" s="76"/>
    </row>
    <row r="19" spans="1:25" x14ac:dyDescent="0.3">
      <c r="A19" s="48">
        <v>16</v>
      </c>
      <c r="B19" s="48" t="s">
        <v>32</v>
      </c>
      <c r="C19" s="25">
        <v>11455</v>
      </c>
      <c r="D19" s="65" t="s">
        <v>36</v>
      </c>
      <c r="E19" s="20"/>
      <c r="F19" s="21">
        <v>64</v>
      </c>
      <c r="G19" s="21">
        <f t="shared" si="6"/>
        <v>12.8</v>
      </c>
      <c r="H19" s="22">
        <f t="shared" si="7"/>
        <v>960</v>
      </c>
      <c r="I19" s="22">
        <f t="shared" si="2"/>
        <v>-7528.125</v>
      </c>
      <c r="J19" s="20"/>
      <c r="K19" s="20">
        <f t="shared" si="8"/>
        <v>4702.25</v>
      </c>
      <c r="L19" s="20"/>
      <c r="M19" s="20">
        <f t="shared" si="9"/>
        <v>3551.25</v>
      </c>
      <c r="N19" s="22">
        <f t="shared" si="5"/>
        <v>-15781.625</v>
      </c>
      <c r="O19" s="13"/>
      <c r="Q19" s="73"/>
      <c r="R19" s="75" t="s">
        <v>75</v>
      </c>
      <c r="S19" s="74"/>
      <c r="T19" s="74" t="s">
        <v>77</v>
      </c>
      <c r="U19" s="74"/>
      <c r="V19" s="74"/>
      <c r="W19" s="74"/>
      <c r="X19" s="74"/>
      <c r="Y19" s="76"/>
    </row>
    <row r="20" spans="1:25" x14ac:dyDescent="0.3">
      <c r="A20" s="48">
        <v>17</v>
      </c>
      <c r="B20" s="48" t="s">
        <v>47</v>
      </c>
      <c r="C20" s="56" t="s">
        <v>42</v>
      </c>
      <c r="D20" s="65" t="s">
        <v>36</v>
      </c>
      <c r="E20" s="20"/>
      <c r="F20" s="59">
        <v>664</v>
      </c>
      <c r="G20" s="21">
        <f t="shared" si="6"/>
        <v>132.80000000000001</v>
      </c>
      <c r="H20" s="22">
        <f t="shared" si="7"/>
        <v>9960</v>
      </c>
      <c r="I20" s="22">
        <f t="shared" si="2"/>
        <v>1471.875</v>
      </c>
      <c r="J20" s="20"/>
      <c r="K20" s="20">
        <f t="shared" si="8"/>
        <v>4702.25</v>
      </c>
      <c r="L20" s="20"/>
      <c r="M20" s="20">
        <f t="shared" si="9"/>
        <v>3551.25</v>
      </c>
      <c r="N20" s="22">
        <f t="shared" si="5"/>
        <v>-6781.625</v>
      </c>
      <c r="O20" s="13"/>
      <c r="Q20" s="73"/>
      <c r="R20" s="75"/>
      <c r="S20" s="74"/>
      <c r="T20" s="74" t="s">
        <v>78</v>
      </c>
      <c r="U20" s="74"/>
      <c r="V20" s="74"/>
      <c r="W20" s="74"/>
      <c r="X20" s="74"/>
      <c r="Y20" s="76"/>
    </row>
    <row r="21" spans="1:25" x14ac:dyDescent="0.3">
      <c r="A21" s="48">
        <v>18</v>
      </c>
      <c r="B21" s="48" t="s">
        <v>33</v>
      </c>
      <c r="C21" s="56" t="s">
        <v>34</v>
      </c>
      <c r="D21" s="65" t="s">
        <v>36</v>
      </c>
      <c r="E21" s="20"/>
      <c r="F21" s="59">
        <v>467</v>
      </c>
      <c r="G21" s="21">
        <f t="shared" si="6"/>
        <v>93.4</v>
      </c>
      <c r="H21" s="22">
        <f t="shared" si="7"/>
        <v>7005</v>
      </c>
      <c r="I21" s="22">
        <f t="shared" si="2"/>
        <v>-1483.125</v>
      </c>
      <c r="J21" s="20"/>
      <c r="K21" s="20">
        <f t="shared" si="8"/>
        <v>4702.25</v>
      </c>
      <c r="L21" s="20"/>
      <c r="M21" s="20">
        <f t="shared" si="9"/>
        <v>3551.25</v>
      </c>
      <c r="N21" s="22">
        <f t="shared" si="5"/>
        <v>-9736.625</v>
      </c>
      <c r="O21" s="13"/>
      <c r="Q21" s="73"/>
      <c r="R21" s="75"/>
      <c r="S21" s="74"/>
      <c r="T21" s="83" t="s">
        <v>97</v>
      </c>
      <c r="U21" s="74"/>
      <c r="V21" s="74"/>
      <c r="W21" s="74"/>
      <c r="X21" s="74"/>
      <c r="Y21" s="76"/>
    </row>
    <row r="22" spans="1:25" x14ac:dyDescent="0.3">
      <c r="A22" s="53">
        <v>19</v>
      </c>
      <c r="B22" s="54" t="s">
        <v>17</v>
      </c>
      <c r="C22" s="55">
        <v>0</v>
      </c>
      <c r="D22" s="57" t="s">
        <v>18</v>
      </c>
      <c r="E22" s="17">
        <v>18000</v>
      </c>
      <c r="F22" s="58"/>
      <c r="G22" s="18">
        <v>0</v>
      </c>
      <c r="H22" s="17">
        <v>18000</v>
      </c>
      <c r="I22" s="17"/>
      <c r="J22" s="17">
        <v>37618</v>
      </c>
      <c r="K22" s="17">
        <v>0</v>
      </c>
      <c r="L22" s="17">
        <v>32190</v>
      </c>
      <c r="M22" s="17">
        <v>0</v>
      </c>
      <c r="N22" s="22"/>
      <c r="O22" s="11"/>
      <c r="Q22" s="73"/>
      <c r="R22" s="75" t="s">
        <v>76</v>
      </c>
      <c r="S22" s="74"/>
      <c r="T22" s="74" t="s">
        <v>104</v>
      </c>
      <c r="U22" s="74"/>
      <c r="V22" s="74"/>
      <c r="W22" s="74"/>
      <c r="X22" s="74"/>
      <c r="Y22" s="76"/>
    </row>
    <row r="23" spans="1:25" x14ac:dyDescent="0.3">
      <c r="A23" s="48">
        <v>20</v>
      </c>
      <c r="B23" s="48" t="s">
        <v>43</v>
      </c>
      <c r="C23" s="19">
        <v>37257</v>
      </c>
      <c r="D23" s="65" t="s">
        <v>44</v>
      </c>
      <c r="E23" s="20"/>
      <c r="F23" s="21">
        <v>375</v>
      </c>
      <c r="G23" s="21">
        <f t="shared" ref="G23:G30" si="10">SUM((F23/10)*2)</f>
        <v>75</v>
      </c>
      <c r="H23" s="22">
        <f t="shared" ref="H23:H30" si="11">(G23*75)+E23</f>
        <v>5625</v>
      </c>
      <c r="I23" s="22">
        <f t="shared" si="2"/>
        <v>-2863.125</v>
      </c>
      <c r="J23" s="20"/>
      <c r="K23" s="20">
        <f t="shared" ref="K23:K30" si="12">J$22/8</f>
        <v>4702.25</v>
      </c>
      <c r="L23" s="20"/>
      <c r="M23" s="20">
        <f t="shared" ref="M23:M30" si="13">$L$22/8</f>
        <v>4023.75</v>
      </c>
      <c r="N23" s="22">
        <f t="shared" si="5"/>
        <v>-11589.125</v>
      </c>
      <c r="O23" s="13"/>
      <c r="Q23" s="73"/>
      <c r="R23" s="75" t="s">
        <v>79</v>
      </c>
      <c r="S23" s="74"/>
      <c r="T23" s="74" t="s">
        <v>74</v>
      </c>
      <c r="U23" s="74"/>
      <c r="V23" s="74"/>
      <c r="W23" s="74"/>
      <c r="X23" s="74"/>
      <c r="Y23" s="76"/>
    </row>
    <row r="24" spans="1:25" x14ac:dyDescent="0.3">
      <c r="A24" s="48">
        <v>21</v>
      </c>
      <c r="B24" s="48" t="s">
        <v>21</v>
      </c>
      <c r="C24" s="19">
        <v>28899</v>
      </c>
      <c r="D24" s="65" t="s">
        <v>44</v>
      </c>
      <c r="E24" s="20"/>
      <c r="F24" s="21">
        <v>95</v>
      </c>
      <c r="G24" s="21">
        <f t="shared" si="10"/>
        <v>19</v>
      </c>
      <c r="H24" s="22">
        <f t="shared" si="11"/>
        <v>1425</v>
      </c>
      <c r="I24" s="22">
        <f t="shared" si="2"/>
        <v>-7063.125</v>
      </c>
      <c r="J24" s="20"/>
      <c r="K24" s="20">
        <f t="shared" si="12"/>
        <v>4702.25</v>
      </c>
      <c r="L24" s="20"/>
      <c r="M24" s="20">
        <f t="shared" si="13"/>
        <v>4023.75</v>
      </c>
      <c r="N24" s="22">
        <f t="shared" si="5"/>
        <v>-15789.125</v>
      </c>
      <c r="O24" s="13"/>
      <c r="Q24" s="78"/>
      <c r="R24" s="74"/>
      <c r="S24" s="74"/>
      <c r="T24" s="74" t="s">
        <v>105</v>
      </c>
      <c r="U24" s="74"/>
      <c r="V24" s="74"/>
      <c r="W24" s="74"/>
      <c r="X24" s="74"/>
      <c r="Y24" s="76"/>
    </row>
    <row r="25" spans="1:25" x14ac:dyDescent="0.3">
      <c r="A25" s="48">
        <v>22</v>
      </c>
      <c r="B25" s="48" t="s">
        <v>45</v>
      </c>
      <c r="C25" s="19" t="s">
        <v>26</v>
      </c>
      <c r="D25" s="65" t="s">
        <v>44</v>
      </c>
      <c r="E25" s="20"/>
      <c r="F25" s="21">
        <v>447</v>
      </c>
      <c r="G25" s="21">
        <f t="shared" si="10"/>
        <v>89.4</v>
      </c>
      <c r="H25" s="22">
        <f t="shared" si="11"/>
        <v>6705</v>
      </c>
      <c r="I25" s="22">
        <f t="shared" si="2"/>
        <v>-1783.125</v>
      </c>
      <c r="J25" s="20"/>
      <c r="K25" s="20">
        <f t="shared" si="12"/>
        <v>4702.25</v>
      </c>
      <c r="L25" s="20"/>
      <c r="M25" s="20">
        <f t="shared" si="13"/>
        <v>4023.75</v>
      </c>
      <c r="N25" s="22">
        <f t="shared" si="5"/>
        <v>-10509.125</v>
      </c>
      <c r="O25" s="13"/>
      <c r="Q25" s="78"/>
      <c r="R25" s="74"/>
      <c r="S25" s="74"/>
      <c r="T25" s="83" t="s">
        <v>106</v>
      </c>
      <c r="U25" s="74"/>
      <c r="V25" s="74"/>
      <c r="W25" s="74"/>
      <c r="X25" s="74"/>
      <c r="Y25" s="76"/>
    </row>
    <row r="26" spans="1:25" x14ac:dyDescent="0.3">
      <c r="A26" s="48">
        <v>23</v>
      </c>
      <c r="B26" s="48" t="s">
        <v>28</v>
      </c>
      <c r="C26" s="25">
        <v>29197</v>
      </c>
      <c r="D26" s="65" t="s">
        <v>44</v>
      </c>
      <c r="E26" s="20"/>
      <c r="F26" s="21">
        <v>462</v>
      </c>
      <c r="G26" s="21">
        <f t="shared" si="10"/>
        <v>92.4</v>
      </c>
      <c r="H26" s="22">
        <f t="shared" si="11"/>
        <v>6930</v>
      </c>
      <c r="I26" s="22">
        <f t="shared" si="2"/>
        <v>-1558.125</v>
      </c>
      <c r="J26" s="20"/>
      <c r="K26" s="20">
        <f t="shared" si="12"/>
        <v>4702.25</v>
      </c>
      <c r="L26" s="20"/>
      <c r="M26" s="20">
        <f t="shared" si="13"/>
        <v>4023.75</v>
      </c>
      <c r="N26" s="22">
        <f t="shared" si="5"/>
        <v>-10284.125</v>
      </c>
      <c r="O26" s="13"/>
      <c r="Q26" s="78"/>
      <c r="R26" s="74"/>
      <c r="S26" s="74"/>
      <c r="T26" s="83" t="s">
        <v>98</v>
      </c>
      <c r="U26" s="74"/>
      <c r="V26" s="74"/>
      <c r="W26" s="74"/>
      <c r="X26" s="74"/>
      <c r="Y26" s="76"/>
    </row>
    <row r="27" spans="1:25" x14ac:dyDescent="0.3">
      <c r="A27" s="48">
        <v>24</v>
      </c>
      <c r="B27" s="48" t="s">
        <v>88</v>
      </c>
      <c r="C27" s="63">
        <v>11340</v>
      </c>
      <c r="D27" s="65" t="s">
        <v>44</v>
      </c>
      <c r="E27" s="20"/>
      <c r="F27" s="21">
        <v>655</v>
      </c>
      <c r="G27" s="21">
        <f t="shared" si="10"/>
        <v>131</v>
      </c>
      <c r="H27" s="22">
        <f t="shared" si="11"/>
        <v>9825</v>
      </c>
      <c r="I27" s="22">
        <f t="shared" si="2"/>
        <v>1336.875</v>
      </c>
      <c r="J27" s="20"/>
      <c r="K27" s="20">
        <f t="shared" si="12"/>
        <v>4702.25</v>
      </c>
      <c r="L27" s="20"/>
      <c r="M27" s="20">
        <f t="shared" si="13"/>
        <v>4023.75</v>
      </c>
      <c r="N27" s="22">
        <f t="shared" si="5"/>
        <v>-7389.125</v>
      </c>
      <c r="O27" s="13"/>
      <c r="Q27" s="73"/>
      <c r="R27" s="75" t="s">
        <v>80</v>
      </c>
      <c r="S27" s="74"/>
      <c r="T27" s="74" t="s">
        <v>101</v>
      </c>
      <c r="U27" s="74"/>
      <c r="V27" s="74"/>
      <c r="W27" s="74"/>
      <c r="X27" s="74"/>
      <c r="Y27" s="76"/>
    </row>
    <row r="28" spans="1:25" x14ac:dyDescent="0.3">
      <c r="A28" s="48">
        <v>25</v>
      </c>
      <c r="B28" s="48" t="s">
        <v>39</v>
      </c>
      <c r="C28" s="24" t="s">
        <v>40</v>
      </c>
      <c r="D28" s="65" t="s">
        <v>44</v>
      </c>
      <c r="E28" s="20"/>
      <c r="F28" s="21">
        <v>640</v>
      </c>
      <c r="G28" s="21">
        <f t="shared" si="10"/>
        <v>128</v>
      </c>
      <c r="H28" s="22">
        <f t="shared" si="11"/>
        <v>9600</v>
      </c>
      <c r="I28" s="22">
        <f t="shared" si="2"/>
        <v>1111.875</v>
      </c>
      <c r="J28" s="20"/>
      <c r="K28" s="20">
        <f t="shared" si="12"/>
        <v>4702.25</v>
      </c>
      <c r="L28" s="20"/>
      <c r="M28" s="20">
        <f t="shared" si="13"/>
        <v>4023.75</v>
      </c>
      <c r="N28" s="22">
        <f t="shared" si="5"/>
        <v>-7614.125</v>
      </c>
      <c r="O28" s="13"/>
      <c r="Q28" s="73"/>
      <c r="R28" s="79" t="s">
        <v>102</v>
      </c>
      <c r="S28" s="74"/>
      <c r="T28" s="74" t="s">
        <v>107</v>
      </c>
      <c r="U28" s="74"/>
      <c r="V28" s="74"/>
      <c r="W28" s="74"/>
      <c r="X28" s="74"/>
      <c r="Y28" s="76"/>
    </row>
    <row r="29" spans="1:25" x14ac:dyDescent="0.3">
      <c r="A29" s="48">
        <v>26</v>
      </c>
      <c r="B29" s="48" t="s">
        <v>89</v>
      </c>
      <c r="C29" s="63">
        <v>3660</v>
      </c>
      <c r="D29" s="65" t="s">
        <v>44</v>
      </c>
      <c r="E29" s="20"/>
      <c r="F29" s="103">
        <v>40</v>
      </c>
      <c r="G29" s="21">
        <f t="shared" si="10"/>
        <v>8</v>
      </c>
      <c r="H29" s="22">
        <f t="shared" si="11"/>
        <v>600</v>
      </c>
      <c r="I29" s="22">
        <f t="shared" si="2"/>
        <v>-7888.125</v>
      </c>
      <c r="J29" s="20"/>
      <c r="K29" s="20">
        <f t="shared" si="12"/>
        <v>4702.25</v>
      </c>
      <c r="L29" s="20"/>
      <c r="M29" s="20">
        <f t="shared" si="13"/>
        <v>4023.75</v>
      </c>
      <c r="N29" s="22">
        <f t="shared" si="5"/>
        <v>-16614.125</v>
      </c>
      <c r="O29" s="13"/>
      <c r="Q29" s="78"/>
      <c r="R29" s="74"/>
      <c r="S29" s="74"/>
      <c r="T29" s="74"/>
      <c r="U29" s="74"/>
      <c r="V29" s="74"/>
      <c r="W29" s="74"/>
      <c r="X29" s="74"/>
      <c r="Y29" s="76"/>
    </row>
    <row r="30" spans="1:25" x14ac:dyDescent="0.3">
      <c r="A30" s="48">
        <v>27</v>
      </c>
      <c r="B30" s="48" t="s">
        <v>92</v>
      </c>
      <c r="C30" s="63">
        <v>11532</v>
      </c>
      <c r="D30" s="65" t="s">
        <v>44</v>
      </c>
      <c r="E30" s="20"/>
      <c r="F30" s="103">
        <v>82</v>
      </c>
      <c r="G30" s="21">
        <f t="shared" si="10"/>
        <v>16.399999999999999</v>
      </c>
      <c r="H30" s="22">
        <f t="shared" si="11"/>
        <v>1230</v>
      </c>
      <c r="I30" s="22">
        <f t="shared" si="2"/>
        <v>-7258.125</v>
      </c>
      <c r="J30" s="20"/>
      <c r="K30" s="20">
        <f t="shared" si="12"/>
        <v>4702.25</v>
      </c>
      <c r="L30" s="20"/>
      <c r="M30" s="20">
        <f t="shared" si="13"/>
        <v>4023.75</v>
      </c>
      <c r="N30" s="22">
        <f t="shared" si="5"/>
        <v>-15984.125</v>
      </c>
      <c r="O30" s="13"/>
      <c r="Q30" s="78"/>
      <c r="R30" s="74"/>
      <c r="S30" s="74"/>
      <c r="T30" s="74"/>
      <c r="U30" s="74"/>
      <c r="V30" s="74"/>
      <c r="W30" s="74"/>
      <c r="X30" s="74"/>
      <c r="Y30" s="76"/>
    </row>
    <row r="31" spans="1:25" ht="15" thickBot="1" x14ac:dyDescent="0.35">
      <c r="A31" s="53">
        <v>28</v>
      </c>
      <c r="B31" s="54" t="s">
        <v>17</v>
      </c>
      <c r="C31" s="55">
        <v>0</v>
      </c>
      <c r="D31" s="57" t="s">
        <v>18</v>
      </c>
      <c r="E31" s="17">
        <v>18000</v>
      </c>
      <c r="F31" s="18"/>
      <c r="G31" s="18">
        <v>0</v>
      </c>
      <c r="H31" s="17">
        <v>18000</v>
      </c>
      <c r="I31" s="17"/>
      <c r="J31" s="17">
        <v>37618</v>
      </c>
      <c r="K31" s="17">
        <v>0</v>
      </c>
      <c r="L31" s="17">
        <v>24810</v>
      </c>
      <c r="M31" s="17">
        <v>0</v>
      </c>
      <c r="N31" s="22"/>
      <c r="O31" s="11"/>
      <c r="Q31" s="80"/>
      <c r="R31" s="81"/>
      <c r="S31" s="81"/>
      <c r="T31" s="81"/>
      <c r="U31" s="81"/>
      <c r="V31" s="81"/>
      <c r="W31" s="81"/>
      <c r="X31" s="81"/>
      <c r="Y31" s="82"/>
    </row>
    <row r="32" spans="1:25" ht="15" thickBot="1" x14ac:dyDescent="0.35">
      <c r="A32" s="48">
        <v>29</v>
      </c>
      <c r="B32" s="48" t="s">
        <v>83</v>
      </c>
      <c r="C32" s="64">
        <v>1391</v>
      </c>
      <c r="D32" s="65" t="s">
        <v>49</v>
      </c>
      <c r="E32" s="20"/>
      <c r="F32" s="103">
        <v>655</v>
      </c>
      <c r="G32" s="21">
        <f t="shared" ref="G32:G39" si="14">SUM((F32/10)*2)</f>
        <v>131</v>
      </c>
      <c r="H32" s="22">
        <f t="shared" ref="H32:H39" si="15">(G32*75)+E32</f>
        <v>9825</v>
      </c>
      <c r="I32" s="22">
        <f t="shared" si="2"/>
        <v>1336.875</v>
      </c>
      <c r="J32" s="20"/>
      <c r="K32" s="20">
        <f t="shared" ref="K32:K39" si="16">J$31/8</f>
        <v>4702.25</v>
      </c>
      <c r="L32" s="20"/>
      <c r="M32" s="20">
        <f t="shared" ref="M32:M39" si="17">$L$31/8</f>
        <v>3101.25</v>
      </c>
      <c r="N32" s="22">
        <f t="shared" si="5"/>
        <v>-6466.625</v>
      </c>
      <c r="O32" s="12"/>
    </row>
    <row r="33" spans="1:24" x14ac:dyDescent="0.3">
      <c r="A33" s="48">
        <v>30</v>
      </c>
      <c r="B33" s="48" t="s">
        <v>85</v>
      </c>
      <c r="C33" s="19" t="s">
        <v>61</v>
      </c>
      <c r="D33" s="65" t="s">
        <v>49</v>
      </c>
      <c r="E33" s="20"/>
      <c r="F33" s="21">
        <v>320</v>
      </c>
      <c r="G33" s="21">
        <f t="shared" si="14"/>
        <v>64</v>
      </c>
      <c r="H33" s="22">
        <f t="shared" si="15"/>
        <v>4800</v>
      </c>
      <c r="I33" s="22">
        <f t="shared" si="2"/>
        <v>-3688.125</v>
      </c>
      <c r="J33" s="20"/>
      <c r="K33" s="20">
        <f t="shared" si="16"/>
        <v>4702.25</v>
      </c>
      <c r="L33" s="20"/>
      <c r="M33" s="20">
        <f t="shared" si="17"/>
        <v>3101.25</v>
      </c>
      <c r="N33" s="22">
        <f t="shared" si="5"/>
        <v>-11491.625</v>
      </c>
      <c r="O33" s="13"/>
      <c r="T33" s="87"/>
      <c r="U33" s="88"/>
      <c r="V33" s="88"/>
      <c r="W33" s="88"/>
      <c r="X33" s="89"/>
    </row>
    <row r="34" spans="1:24" x14ac:dyDescent="0.3">
      <c r="A34" s="48">
        <v>31</v>
      </c>
      <c r="B34" s="48" t="s">
        <v>21</v>
      </c>
      <c r="C34" s="19">
        <v>28899</v>
      </c>
      <c r="D34" s="65" t="s">
        <v>49</v>
      </c>
      <c r="E34" s="20"/>
      <c r="F34" s="21">
        <v>95</v>
      </c>
      <c r="G34" s="21">
        <f t="shared" si="14"/>
        <v>19</v>
      </c>
      <c r="H34" s="22">
        <f t="shared" si="15"/>
        <v>1425</v>
      </c>
      <c r="I34" s="22">
        <f t="shared" si="2"/>
        <v>-7063.125</v>
      </c>
      <c r="J34" s="20"/>
      <c r="K34" s="20">
        <f t="shared" si="16"/>
        <v>4702.25</v>
      </c>
      <c r="L34" s="20"/>
      <c r="M34" s="20">
        <f t="shared" si="17"/>
        <v>3101.25</v>
      </c>
      <c r="N34" s="22">
        <f t="shared" si="5"/>
        <v>-14866.625</v>
      </c>
      <c r="O34" s="13"/>
      <c r="T34" s="90"/>
      <c r="U34" s="91"/>
      <c r="V34" s="92" t="s">
        <v>109</v>
      </c>
      <c r="W34" s="99">
        <f>SUM(D64+M64)</f>
        <v>396525</v>
      </c>
      <c r="X34" s="93"/>
    </row>
    <row r="35" spans="1:24" x14ac:dyDescent="0.3">
      <c r="A35" s="48">
        <v>32</v>
      </c>
      <c r="B35" s="48" t="s">
        <v>52</v>
      </c>
      <c r="C35" s="19" t="s">
        <v>53</v>
      </c>
      <c r="D35" s="65" t="s">
        <v>49</v>
      </c>
      <c r="E35" s="20"/>
      <c r="F35" s="21">
        <v>77</v>
      </c>
      <c r="G35" s="21">
        <f t="shared" si="14"/>
        <v>15.4</v>
      </c>
      <c r="H35" s="22">
        <f t="shared" si="15"/>
        <v>1155</v>
      </c>
      <c r="I35" s="22">
        <f t="shared" si="2"/>
        <v>-7333.125</v>
      </c>
      <c r="J35" s="20"/>
      <c r="K35" s="20">
        <f t="shared" si="16"/>
        <v>4702.25</v>
      </c>
      <c r="L35" s="20"/>
      <c r="M35" s="20">
        <f t="shared" si="17"/>
        <v>3101.25</v>
      </c>
      <c r="N35" s="22">
        <f t="shared" si="5"/>
        <v>-15136.625</v>
      </c>
      <c r="O35" s="13"/>
      <c r="T35" s="90"/>
      <c r="U35" s="91"/>
      <c r="V35" s="92" t="s">
        <v>110</v>
      </c>
      <c r="W35" s="99">
        <v>108000</v>
      </c>
      <c r="X35" s="93"/>
    </row>
    <row r="36" spans="1:24" x14ac:dyDescent="0.3">
      <c r="A36" s="48">
        <v>33</v>
      </c>
      <c r="B36" s="48" t="s">
        <v>86</v>
      </c>
      <c r="C36" s="63">
        <v>11270</v>
      </c>
      <c r="D36" s="65" t="s">
        <v>49</v>
      </c>
      <c r="E36" s="20"/>
      <c r="F36" s="103">
        <v>453</v>
      </c>
      <c r="G36" s="21">
        <f t="shared" si="14"/>
        <v>90.6</v>
      </c>
      <c r="H36" s="22">
        <f t="shared" si="15"/>
        <v>6795</v>
      </c>
      <c r="I36" s="22">
        <f t="shared" si="2"/>
        <v>-1693.125</v>
      </c>
      <c r="J36" s="20"/>
      <c r="K36" s="20">
        <f t="shared" si="16"/>
        <v>4702.25</v>
      </c>
      <c r="L36" s="20"/>
      <c r="M36" s="20">
        <f t="shared" si="17"/>
        <v>3101.25</v>
      </c>
      <c r="N36" s="22">
        <f t="shared" si="5"/>
        <v>-9496.625</v>
      </c>
      <c r="O36" s="13"/>
      <c r="T36" s="90"/>
      <c r="U36" s="91"/>
      <c r="V36" s="92"/>
      <c r="W36" s="91"/>
      <c r="X36" s="93"/>
    </row>
    <row r="37" spans="1:24" x14ac:dyDescent="0.3">
      <c r="A37" s="48">
        <v>34</v>
      </c>
      <c r="B37" s="48" t="s">
        <v>87</v>
      </c>
      <c r="C37" s="63">
        <v>11346</v>
      </c>
      <c r="D37" s="65" t="s">
        <v>49</v>
      </c>
      <c r="E37" s="20"/>
      <c r="F37" s="103">
        <v>640</v>
      </c>
      <c r="G37" s="21">
        <f t="shared" si="14"/>
        <v>128</v>
      </c>
      <c r="H37" s="22">
        <f t="shared" si="15"/>
        <v>9600</v>
      </c>
      <c r="I37" s="22">
        <f t="shared" si="2"/>
        <v>1111.875</v>
      </c>
      <c r="J37" s="20"/>
      <c r="K37" s="20">
        <f t="shared" si="16"/>
        <v>4702.25</v>
      </c>
      <c r="L37" s="20"/>
      <c r="M37" s="20">
        <f t="shared" si="17"/>
        <v>3101.25</v>
      </c>
      <c r="N37" s="22">
        <f t="shared" si="5"/>
        <v>-6691.625</v>
      </c>
      <c r="O37" s="13"/>
      <c r="T37" s="90"/>
      <c r="U37" s="100"/>
      <c r="V37" s="101" t="s">
        <v>108</v>
      </c>
      <c r="W37" s="102">
        <f>SUM(N4:N57)</f>
        <v>-504528</v>
      </c>
      <c r="X37" s="93"/>
    </row>
    <row r="38" spans="1:24" x14ac:dyDescent="0.3">
      <c r="A38" s="48">
        <v>35</v>
      </c>
      <c r="B38" s="48" t="s">
        <v>90</v>
      </c>
      <c r="C38" s="63">
        <v>45454</v>
      </c>
      <c r="D38" s="65" t="s">
        <v>49</v>
      </c>
      <c r="E38" s="20"/>
      <c r="F38" s="103">
        <v>98</v>
      </c>
      <c r="G38" s="21">
        <f t="shared" si="14"/>
        <v>19.600000000000001</v>
      </c>
      <c r="H38" s="22">
        <f t="shared" si="15"/>
        <v>1470</v>
      </c>
      <c r="I38" s="22">
        <f t="shared" si="2"/>
        <v>-7018.125</v>
      </c>
      <c r="J38" s="20"/>
      <c r="K38" s="20">
        <f t="shared" si="16"/>
        <v>4702.25</v>
      </c>
      <c r="L38" s="20"/>
      <c r="M38" s="20">
        <f t="shared" si="17"/>
        <v>3101.25</v>
      </c>
      <c r="N38" s="22">
        <f t="shared" si="5"/>
        <v>-14821.625</v>
      </c>
      <c r="O38" s="13"/>
      <c r="T38" s="90"/>
      <c r="U38" s="91"/>
      <c r="V38" s="91" t="s">
        <v>111</v>
      </c>
      <c r="W38" s="99">
        <f>SUM(W34:W37)</f>
        <v>-3</v>
      </c>
      <c r="X38" s="93"/>
    </row>
    <row r="39" spans="1:24" ht="15" thickBot="1" x14ac:dyDescent="0.35">
      <c r="A39" s="48">
        <v>36</v>
      </c>
      <c r="B39" s="48" t="s">
        <v>47</v>
      </c>
      <c r="C39" s="19" t="s">
        <v>42</v>
      </c>
      <c r="D39" s="65" t="s">
        <v>49</v>
      </c>
      <c r="E39" s="20"/>
      <c r="F39" s="21">
        <v>664</v>
      </c>
      <c r="G39" s="21">
        <f t="shared" si="14"/>
        <v>132.80000000000001</v>
      </c>
      <c r="H39" s="22">
        <f t="shared" si="15"/>
        <v>9960</v>
      </c>
      <c r="I39" s="22">
        <f t="shared" si="2"/>
        <v>1471.875</v>
      </c>
      <c r="J39" s="20"/>
      <c r="K39" s="20">
        <f t="shared" si="16"/>
        <v>4702.25</v>
      </c>
      <c r="L39" s="20"/>
      <c r="M39" s="20">
        <f t="shared" si="17"/>
        <v>3101.25</v>
      </c>
      <c r="N39" s="22">
        <f t="shared" si="5"/>
        <v>-6331.625</v>
      </c>
      <c r="O39" s="13"/>
      <c r="T39" s="94"/>
      <c r="U39" s="96"/>
      <c r="V39" s="97"/>
      <c r="W39" s="95"/>
      <c r="X39" s="98"/>
    </row>
    <row r="40" spans="1:24" x14ac:dyDescent="0.3">
      <c r="A40" s="53">
        <v>37</v>
      </c>
      <c r="B40" s="54" t="s">
        <v>17</v>
      </c>
      <c r="C40" s="55">
        <v>0</v>
      </c>
      <c r="D40" s="57" t="s">
        <v>18</v>
      </c>
      <c r="E40" s="17">
        <v>18000</v>
      </c>
      <c r="F40" s="58"/>
      <c r="G40" s="18">
        <v>0</v>
      </c>
      <c r="H40" s="17">
        <v>18000</v>
      </c>
      <c r="I40" s="17"/>
      <c r="J40" s="17">
        <v>37618</v>
      </c>
      <c r="K40" s="17">
        <v>0</v>
      </c>
      <c r="L40" s="17">
        <v>28410</v>
      </c>
      <c r="M40" s="17">
        <v>0</v>
      </c>
      <c r="N40" s="22"/>
      <c r="O40" s="11"/>
      <c r="U40" s="86"/>
      <c r="V40" s="85"/>
      <c r="W40" s="85"/>
    </row>
    <row r="41" spans="1:24" x14ac:dyDescent="0.3">
      <c r="A41" s="48">
        <v>38</v>
      </c>
      <c r="B41" s="48" t="s">
        <v>81</v>
      </c>
      <c r="C41" s="19" t="s">
        <v>35</v>
      </c>
      <c r="D41" s="65" t="s">
        <v>56</v>
      </c>
      <c r="E41" s="20"/>
      <c r="F41" s="21">
        <v>633</v>
      </c>
      <c r="G41" s="21">
        <f t="shared" ref="G41:G48" si="18">SUM((F41/10)*2)</f>
        <v>126.6</v>
      </c>
      <c r="H41" s="22">
        <f t="shared" ref="H41:H48" si="19">(G41*75)+E41</f>
        <v>9495</v>
      </c>
      <c r="I41" s="22">
        <f t="shared" si="2"/>
        <v>1006.875</v>
      </c>
      <c r="J41" s="20"/>
      <c r="K41" s="20">
        <f t="shared" ref="K41:K48" si="20">J$40/8</f>
        <v>4702.25</v>
      </c>
      <c r="L41" s="20"/>
      <c r="M41" s="20">
        <f t="shared" ref="M41:M48" si="21">$L$40/8</f>
        <v>3551.25</v>
      </c>
      <c r="N41" s="22">
        <f t="shared" si="5"/>
        <v>-7246.625</v>
      </c>
      <c r="O41" s="12"/>
      <c r="U41" s="85"/>
      <c r="V41" s="85"/>
      <c r="W41" s="85"/>
    </row>
    <row r="42" spans="1:24" x14ac:dyDescent="0.3">
      <c r="A42" s="48">
        <v>39</v>
      </c>
      <c r="B42" s="48" t="s">
        <v>57</v>
      </c>
      <c r="C42" s="19">
        <v>34930</v>
      </c>
      <c r="D42" s="65" t="s">
        <v>56</v>
      </c>
      <c r="E42" s="20"/>
      <c r="F42" s="21">
        <v>76</v>
      </c>
      <c r="G42" s="21">
        <f t="shared" si="18"/>
        <v>15.2</v>
      </c>
      <c r="H42" s="22">
        <f t="shared" si="19"/>
        <v>1140</v>
      </c>
      <c r="I42" s="22">
        <f t="shared" si="2"/>
        <v>-7348.125</v>
      </c>
      <c r="J42" s="20"/>
      <c r="K42" s="20">
        <f t="shared" si="20"/>
        <v>4702.25</v>
      </c>
      <c r="L42" s="20"/>
      <c r="M42" s="20">
        <f t="shared" si="21"/>
        <v>3551.25</v>
      </c>
      <c r="N42" s="22">
        <f t="shared" si="5"/>
        <v>-15601.625</v>
      </c>
      <c r="O42" s="13"/>
    </row>
    <row r="43" spans="1:24" x14ac:dyDescent="0.3">
      <c r="A43" s="48">
        <v>40</v>
      </c>
      <c r="B43" s="48" t="s">
        <v>37</v>
      </c>
      <c r="C43" s="19">
        <v>11297</v>
      </c>
      <c r="D43" s="65" t="s">
        <v>56</v>
      </c>
      <c r="E43" s="20"/>
      <c r="F43" s="21">
        <v>482</v>
      </c>
      <c r="G43" s="21">
        <f t="shared" si="18"/>
        <v>96.4</v>
      </c>
      <c r="H43" s="22">
        <f t="shared" si="19"/>
        <v>7230</v>
      </c>
      <c r="I43" s="22">
        <f t="shared" si="2"/>
        <v>-1258.125</v>
      </c>
      <c r="J43" s="20"/>
      <c r="K43" s="20">
        <f t="shared" si="20"/>
        <v>4702.25</v>
      </c>
      <c r="L43" s="20"/>
      <c r="M43" s="20">
        <f t="shared" si="21"/>
        <v>3551.25</v>
      </c>
      <c r="N43" s="22">
        <f t="shared" si="5"/>
        <v>-9511.625</v>
      </c>
      <c r="O43" s="13"/>
    </row>
    <row r="44" spans="1:24" x14ac:dyDescent="0.3">
      <c r="A44" s="48">
        <v>41</v>
      </c>
      <c r="B44" s="48" t="s">
        <v>25</v>
      </c>
      <c r="C44" s="19" t="s">
        <v>26</v>
      </c>
      <c r="D44" s="65" t="s">
        <v>56</v>
      </c>
      <c r="E44" s="20"/>
      <c r="F44" s="21">
        <v>447</v>
      </c>
      <c r="G44" s="21">
        <f t="shared" si="18"/>
        <v>89.4</v>
      </c>
      <c r="H44" s="22">
        <f t="shared" si="19"/>
        <v>6705</v>
      </c>
      <c r="I44" s="22">
        <f t="shared" si="2"/>
        <v>-1783.125</v>
      </c>
      <c r="J44" s="20"/>
      <c r="K44" s="20">
        <f t="shared" si="20"/>
        <v>4702.25</v>
      </c>
      <c r="L44" s="20"/>
      <c r="M44" s="20">
        <f t="shared" si="21"/>
        <v>3551.25</v>
      </c>
      <c r="N44" s="22">
        <f t="shared" si="5"/>
        <v>-10036.625</v>
      </c>
      <c r="O44" s="13"/>
    </row>
    <row r="45" spans="1:24" x14ac:dyDescent="0.3">
      <c r="A45" s="48">
        <v>42</v>
      </c>
      <c r="B45" s="48" t="s">
        <v>29</v>
      </c>
      <c r="C45" s="19" t="s">
        <v>30</v>
      </c>
      <c r="D45" s="65" t="s">
        <v>56</v>
      </c>
      <c r="E45" s="20"/>
      <c r="F45" s="21">
        <v>655</v>
      </c>
      <c r="G45" s="21">
        <f t="shared" si="18"/>
        <v>131</v>
      </c>
      <c r="H45" s="22">
        <f t="shared" si="19"/>
        <v>9825</v>
      </c>
      <c r="I45" s="22">
        <f t="shared" si="2"/>
        <v>1336.875</v>
      </c>
      <c r="J45" s="20"/>
      <c r="K45" s="20">
        <f t="shared" si="20"/>
        <v>4702.25</v>
      </c>
      <c r="L45" s="20"/>
      <c r="M45" s="20">
        <f t="shared" si="21"/>
        <v>3551.25</v>
      </c>
      <c r="N45" s="22">
        <f t="shared" si="5"/>
        <v>-6916.625</v>
      </c>
      <c r="O45" s="13"/>
    </row>
    <row r="46" spans="1:24" x14ac:dyDescent="0.3">
      <c r="A46" s="48">
        <v>43</v>
      </c>
      <c r="B46" s="48" t="s">
        <v>92</v>
      </c>
      <c r="C46" s="63">
        <v>11532</v>
      </c>
      <c r="D46" s="65" t="s">
        <v>56</v>
      </c>
      <c r="E46" s="20"/>
      <c r="F46" s="103">
        <v>82</v>
      </c>
      <c r="G46" s="21">
        <f t="shared" si="18"/>
        <v>16.399999999999999</v>
      </c>
      <c r="H46" s="22">
        <f t="shared" si="19"/>
        <v>1230</v>
      </c>
      <c r="I46" s="22">
        <f t="shared" si="2"/>
        <v>-7258.125</v>
      </c>
      <c r="J46" s="20"/>
      <c r="K46" s="20">
        <f t="shared" si="20"/>
        <v>4702.25</v>
      </c>
      <c r="L46" s="20"/>
      <c r="M46" s="20">
        <f t="shared" si="21"/>
        <v>3551.25</v>
      </c>
      <c r="N46" s="22">
        <f t="shared" si="5"/>
        <v>-15511.625</v>
      </c>
      <c r="O46" s="13"/>
    </row>
    <row r="47" spans="1:24" x14ac:dyDescent="0.3">
      <c r="A47" s="48">
        <v>44</v>
      </c>
      <c r="B47" s="48" t="s">
        <v>41</v>
      </c>
      <c r="C47" s="19" t="s">
        <v>42</v>
      </c>
      <c r="D47" s="65" t="s">
        <v>56</v>
      </c>
      <c r="E47" s="20"/>
      <c r="F47" s="21">
        <v>664</v>
      </c>
      <c r="G47" s="21">
        <f t="shared" si="18"/>
        <v>132.80000000000001</v>
      </c>
      <c r="H47" s="22">
        <f t="shared" si="19"/>
        <v>9960</v>
      </c>
      <c r="I47" s="22">
        <f t="shared" si="2"/>
        <v>1471.875</v>
      </c>
      <c r="J47" s="20"/>
      <c r="K47" s="20">
        <f t="shared" si="20"/>
        <v>4702.25</v>
      </c>
      <c r="L47" s="20"/>
      <c r="M47" s="20">
        <f t="shared" si="21"/>
        <v>3551.25</v>
      </c>
      <c r="N47" s="22">
        <f t="shared" si="5"/>
        <v>-6781.625</v>
      </c>
      <c r="O47" s="13"/>
    </row>
    <row r="48" spans="1:24" x14ac:dyDescent="0.3">
      <c r="A48" s="48">
        <v>45</v>
      </c>
      <c r="B48" s="48" t="s">
        <v>33</v>
      </c>
      <c r="C48" s="19" t="s">
        <v>34</v>
      </c>
      <c r="D48" s="65" t="s">
        <v>56</v>
      </c>
      <c r="E48" s="20"/>
      <c r="F48" s="21">
        <v>467</v>
      </c>
      <c r="G48" s="21">
        <f t="shared" si="18"/>
        <v>93.4</v>
      </c>
      <c r="H48" s="22">
        <f t="shared" si="19"/>
        <v>7005</v>
      </c>
      <c r="I48" s="22">
        <f t="shared" si="2"/>
        <v>-1483.125</v>
      </c>
      <c r="J48" s="20"/>
      <c r="K48" s="20">
        <f t="shared" si="20"/>
        <v>4702.25</v>
      </c>
      <c r="L48" s="20"/>
      <c r="M48" s="20">
        <f t="shared" si="21"/>
        <v>3551.25</v>
      </c>
      <c r="N48" s="22">
        <f t="shared" si="5"/>
        <v>-9736.625</v>
      </c>
      <c r="O48" s="13"/>
      <c r="S48" t="s">
        <v>38</v>
      </c>
    </row>
    <row r="49" spans="1:15" x14ac:dyDescent="0.3">
      <c r="A49" s="53">
        <v>46</v>
      </c>
      <c r="B49" s="54" t="s">
        <v>17</v>
      </c>
      <c r="C49" s="55">
        <v>0</v>
      </c>
      <c r="D49" s="57" t="s">
        <v>18</v>
      </c>
      <c r="E49" s="17">
        <v>18000</v>
      </c>
      <c r="F49" s="58"/>
      <c r="G49" s="18">
        <v>0</v>
      </c>
      <c r="H49" s="17">
        <v>18000</v>
      </c>
      <c r="I49" s="17"/>
      <c r="J49" s="17">
        <v>37618</v>
      </c>
      <c r="K49" s="17">
        <v>0</v>
      </c>
      <c r="L49" s="17">
        <v>32190</v>
      </c>
      <c r="M49" s="17">
        <v>0</v>
      </c>
      <c r="N49" s="22"/>
      <c r="O49" s="11"/>
    </row>
    <row r="50" spans="1:15" x14ac:dyDescent="0.3">
      <c r="A50" s="48">
        <v>47</v>
      </c>
      <c r="B50" s="48" t="s">
        <v>54</v>
      </c>
      <c r="C50" s="19" t="s">
        <v>55</v>
      </c>
      <c r="D50" s="65" t="s">
        <v>59</v>
      </c>
      <c r="E50" s="20"/>
      <c r="F50" s="21">
        <v>411</v>
      </c>
      <c r="G50" s="21">
        <f t="shared" ref="G50:G57" si="22">SUM((F50/10)*2)</f>
        <v>82.2</v>
      </c>
      <c r="H50" s="22">
        <f t="shared" ref="H50:H57" si="23">(G50*75)+E50</f>
        <v>6165</v>
      </c>
      <c r="I50" s="22">
        <f t="shared" si="2"/>
        <v>-2323.125</v>
      </c>
      <c r="J50" s="20"/>
      <c r="K50" s="20">
        <f t="shared" ref="K50:K57" si="24">J$49/8</f>
        <v>4702.25</v>
      </c>
      <c r="L50" s="20"/>
      <c r="M50" s="20">
        <f t="shared" ref="M50:M57" si="25">$L$49/8</f>
        <v>4023.75</v>
      </c>
      <c r="N50" s="22">
        <f t="shared" si="5"/>
        <v>-11049.125</v>
      </c>
      <c r="O50" s="12"/>
    </row>
    <row r="51" spans="1:15" x14ac:dyDescent="0.3">
      <c r="A51" s="48">
        <v>48</v>
      </c>
      <c r="B51" s="48" t="s">
        <v>84</v>
      </c>
      <c r="C51" s="19">
        <v>11297</v>
      </c>
      <c r="D51" s="65" t="s">
        <v>59</v>
      </c>
      <c r="E51" s="20"/>
      <c r="F51" s="21">
        <v>482</v>
      </c>
      <c r="G51" s="21">
        <f t="shared" si="22"/>
        <v>96.4</v>
      </c>
      <c r="H51" s="22">
        <f t="shared" si="23"/>
        <v>7230</v>
      </c>
      <c r="I51" s="22">
        <f t="shared" si="2"/>
        <v>-1258.125</v>
      </c>
      <c r="J51" s="20"/>
      <c r="K51" s="20">
        <f t="shared" si="24"/>
        <v>4702.25</v>
      </c>
      <c r="L51" s="20"/>
      <c r="M51" s="20">
        <f t="shared" si="25"/>
        <v>4023.75</v>
      </c>
      <c r="N51" s="22">
        <f t="shared" si="5"/>
        <v>-9984.125</v>
      </c>
      <c r="O51" s="13"/>
    </row>
    <row r="52" spans="1:15" x14ac:dyDescent="0.3">
      <c r="A52" s="48">
        <v>49</v>
      </c>
      <c r="B52" s="48" t="s">
        <v>60</v>
      </c>
      <c r="C52" s="19" t="s">
        <v>61</v>
      </c>
      <c r="D52" s="65" t="s">
        <v>59</v>
      </c>
      <c r="E52" s="27"/>
      <c r="F52" s="21">
        <v>320</v>
      </c>
      <c r="G52" s="28">
        <f t="shared" si="22"/>
        <v>64</v>
      </c>
      <c r="H52" s="29">
        <f t="shared" si="23"/>
        <v>4800</v>
      </c>
      <c r="I52" s="29">
        <f t="shared" si="2"/>
        <v>-3688.125</v>
      </c>
      <c r="J52" s="27"/>
      <c r="K52" s="20">
        <f t="shared" si="24"/>
        <v>4702.25</v>
      </c>
      <c r="L52" s="20"/>
      <c r="M52" s="20">
        <f t="shared" si="25"/>
        <v>4023.75</v>
      </c>
      <c r="N52" s="22">
        <f t="shared" si="5"/>
        <v>-12414.125</v>
      </c>
      <c r="O52" s="14"/>
    </row>
    <row r="53" spans="1:15" x14ac:dyDescent="0.3">
      <c r="A53" s="48">
        <v>50</v>
      </c>
      <c r="B53" s="48" t="s">
        <v>45</v>
      </c>
      <c r="C53" s="19" t="s">
        <v>26</v>
      </c>
      <c r="D53" s="65" t="s">
        <v>59</v>
      </c>
      <c r="E53" s="30"/>
      <c r="F53" s="21">
        <v>447</v>
      </c>
      <c r="G53" s="31">
        <f t="shared" si="22"/>
        <v>89.4</v>
      </c>
      <c r="H53" s="32">
        <f t="shared" si="23"/>
        <v>6705</v>
      </c>
      <c r="I53" s="32">
        <f t="shared" si="2"/>
        <v>-1783.125</v>
      </c>
      <c r="J53" s="30" t="s">
        <v>38</v>
      </c>
      <c r="K53" s="20">
        <f t="shared" si="24"/>
        <v>4702.25</v>
      </c>
      <c r="L53" s="20"/>
      <c r="M53" s="20">
        <f t="shared" si="25"/>
        <v>4023.75</v>
      </c>
      <c r="N53" s="22">
        <f t="shared" si="5"/>
        <v>-10509.125</v>
      </c>
      <c r="O53" s="15"/>
    </row>
    <row r="54" spans="1:15" x14ac:dyDescent="0.3">
      <c r="A54" s="48">
        <v>51</v>
      </c>
      <c r="B54" s="48" t="s">
        <v>88</v>
      </c>
      <c r="C54" s="63">
        <v>11340</v>
      </c>
      <c r="D54" s="65" t="s">
        <v>59</v>
      </c>
      <c r="E54" s="30"/>
      <c r="F54" s="21">
        <v>655</v>
      </c>
      <c r="G54" s="31">
        <f t="shared" si="22"/>
        <v>131</v>
      </c>
      <c r="H54" s="32">
        <f t="shared" si="23"/>
        <v>9825</v>
      </c>
      <c r="I54" s="32">
        <f t="shared" si="2"/>
        <v>1336.875</v>
      </c>
      <c r="J54" s="30"/>
      <c r="K54" s="20">
        <f t="shared" si="24"/>
        <v>4702.25</v>
      </c>
      <c r="L54" s="20"/>
      <c r="M54" s="20">
        <f t="shared" si="25"/>
        <v>4023.75</v>
      </c>
      <c r="N54" s="22">
        <f t="shared" si="5"/>
        <v>-7389.125</v>
      </c>
      <c r="O54" s="15"/>
    </row>
    <row r="55" spans="1:15" x14ac:dyDescent="0.3">
      <c r="A55" s="48">
        <v>52</v>
      </c>
      <c r="B55" s="48" t="s">
        <v>39</v>
      </c>
      <c r="C55" s="24" t="s">
        <v>40</v>
      </c>
      <c r="D55" s="65" t="s">
        <v>59</v>
      </c>
      <c r="E55" s="30"/>
      <c r="F55" s="21">
        <v>640</v>
      </c>
      <c r="G55" s="31">
        <f t="shared" si="22"/>
        <v>128</v>
      </c>
      <c r="H55" s="32">
        <f t="shared" si="23"/>
        <v>9600</v>
      </c>
      <c r="I55" s="32">
        <f t="shared" si="2"/>
        <v>1111.875</v>
      </c>
      <c r="J55" s="30"/>
      <c r="K55" s="20">
        <f t="shared" si="24"/>
        <v>4702.25</v>
      </c>
      <c r="L55" s="20"/>
      <c r="M55" s="20">
        <f t="shared" si="25"/>
        <v>4023.75</v>
      </c>
      <c r="N55" s="22">
        <f t="shared" si="5"/>
        <v>-7614.125</v>
      </c>
      <c r="O55" s="15"/>
    </row>
    <row r="56" spans="1:15" x14ac:dyDescent="0.3">
      <c r="A56" s="48">
        <v>53</v>
      </c>
      <c r="B56" s="48" t="s">
        <v>47</v>
      </c>
      <c r="C56" s="19" t="s">
        <v>42</v>
      </c>
      <c r="D56" s="65" t="s">
        <v>59</v>
      </c>
      <c r="E56" s="30"/>
      <c r="F56" s="21">
        <v>664</v>
      </c>
      <c r="G56" s="31">
        <f t="shared" si="22"/>
        <v>132.80000000000001</v>
      </c>
      <c r="H56" s="32">
        <f t="shared" si="23"/>
        <v>9960</v>
      </c>
      <c r="I56" s="32">
        <f t="shared" si="2"/>
        <v>1471.875</v>
      </c>
      <c r="J56" s="30"/>
      <c r="K56" s="20">
        <f t="shared" si="24"/>
        <v>4702.25</v>
      </c>
      <c r="L56" s="20"/>
      <c r="M56" s="20">
        <f t="shared" si="25"/>
        <v>4023.75</v>
      </c>
      <c r="N56" s="22">
        <f t="shared" si="5"/>
        <v>-7254.125</v>
      </c>
      <c r="O56" s="15"/>
    </row>
    <row r="57" spans="1:15" x14ac:dyDescent="0.3">
      <c r="A57" s="48">
        <v>54</v>
      </c>
      <c r="B57" s="48" t="s">
        <v>48</v>
      </c>
      <c r="C57" s="19" t="s">
        <v>34</v>
      </c>
      <c r="D57" s="65" t="s">
        <v>59</v>
      </c>
      <c r="E57" s="30"/>
      <c r="F57" s="21">
        <v>467</v>
      </c>
      <c r="G57" s="31">
        <f t="shared" si="22"/>
        <v>93.4</v>
      </c>
      <c r="H57" s="32">
        <f t="shared" si="23"/>
        <v>7005</v>
      </c>
      <c r="I57" s="32">
        <f t="shared" si="2"/>
        <v>-1483.125</v>
      </c>
      <c r="J57" s="30"/>
      <c r="K57" s="20">
        <f t="shared" si="24"/>
        <v>4702.25</v>
      </c>
      <c r="L57" s="20"/>
      <c r="M57" s="20">
        <f t="shared" si="25"/>
        <v>4023.75</v>
      </c>
      <c r="N57" s="22">
        <f t="shared" si="5"/>
        <v>-10209.125</v>
      </c>
      <c r="O57" s="15"/>
    </row>
    <row r="58" spans="1:15" ht="1.5" customHeight="1" x14ac:dyDescent="0.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</row>
    <row r="59" spans="1:15" ht="1.5" customHeight="1" x14ac:dyDescent="0.3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</row>
    <row r="60" spans="1:15" ht="1.5" customHeight="1" x14ac:dyDescent="0.3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</row>
    <row r="61" spans="1:15" ht="1.5" customHeight="1" x14ac:dyDescent="0.3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</row>
    <row r="62" spans="1:15" ht="1.5" customHeight="1" x14ac:dyDescent="0.3">
      <c r="A62" s="61"/>
      <c r="B62" s="61"/>
      <c r="C62" s="61"/>
      <c r="D62" s="61"/>
      <c r="E62" s="61"/>
      <c r="F62" s="61"/>
      <c r="G62" s="61"/>
      <c r="H62" s="62"/>
      <c r="I62" s="62"/>
      <c r="J62" s="61"/>
      <c r="K62" s="61"/>
      <c r="L62" s="61"/>
      <c r="M62" s="61"/>
      <c r="N62" s="61"/>
      <c r="O62" s="61"/>
    </row>
    <row r="63" spans="1:15" ht="1.5" customHeight="1" thickBot="1" x14ac:dyDescent="0.3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</row>
    <row r="64" spans="1:15" ht="15" thickBot="1" x14ac:dyDescent="0.35">
      <c r="A64" s="66"/>
      <c r="B64" s="67"/>
      <c r="C64" s="68" t="s">
        <v>64</v>
      </c>
      <c r="D64" s="69">
        <v>225705</v>
      </c>
      <c r="E64" s="60"/>
      <c r="F64" s="60"/>
      <c r="G64" s="50" t="s">
        <v>99</v>
      </c>
      <c r="H64" s="51">
        <f>SUM(H4:H57)</f>
        <v>407430</v>
      </c>
      <c r="I64" s="51"/>
      <c r="J64" s="51"/>
      <c r="K64" s="51"/>
      <c r="L64" s="51" t="s">
        <v>62</v>
      </c>
      <c r="M64" s="51">
        <f>SUM(M4:M57)</f>
        <v>170820</v>
      </c>
      <c r="N64" s="51">
        <f>H64+D64+M64</f>
        <v>803955</v>
      </c>
      <c r="O64" s="60"/>
    </row>
    <row r="65" spans="1:15" ht="15" thickBot="1" x14ac:dyDescent="0.35">
      <c r="A65" s="49"/>
      <c r="B65" s="49"/>
      <c r="C65" s="50" t="s">
        <v>63</v>
      </c>
      <c r="D65" s="51">
        <f>D64/48</f>
        <v>4702.1875</v>
      </c>
      <c r="E65" s="60"/>
      <c r="F65" s="60"/>
      <c r="G65" s="51" t="s">
        <v>63</v>
      </c>
      <c r="H65" s="51">
        <f>H64/48</f>
        <v>8488.125</v>
      </c>
      <c r="I65" s="51"/>
      <c r="J65" s="51"/>
      <c r="K65" s="51"/>
      <c r="L65" s="51"/>
      <c r="M65" s="51"/>
      <c r="N65" s="51">
        <f>N64/48</f>
        <v>16749.0625</v>
      </c>
      <c r="O65" s="49"/>
    </row>
    <row r="66" spans="1:15" ht="15" thickBot="1" x14ac:dyDescent="0.35">
      <c r="A66" s="66"/>
      <c r="B66" s="67"/>
      <c r="C66" s="68" t="s">
        <v>65</v>
      </c>
      <c r="D66" s="69">
        <v>39777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  <row r="67" spans="1:15" x14ac:dyDescent="0.3">
      <c r="A67" s="49"/>
      <c r="B67" s="49"/>
      <c r="C67" s="50" t="s">
        <v>63</v>
      </c>
      <c r="D67" s="51">
        <f>D66/48</f>
        <v>828.6875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</sheetData>
  <autoFilter ref="A3:O3" xr:uid="{F67CF834-716B-4020-B4C4-222A28A9496C}">
    <sortState xmlns:xlrd2="http://schemas.microsoft.com/office/spreadsheetml/2017/richdata2" ref="A4:O57">
      <sortCondition ref="A3"/>
    </sortState>
  </autoFilter>
  <mergeCells count="2">
    <mergeCell ref="L2:M2"/>
    <mergeCell ref="J2:K2"/>
  </mergeCells>
  <phoneticPr fontId="8" type="noConversion"/>
  <conditionalFormatting sqref="N4:N5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081ee5-7f46-4933-a816-d8dee3aba106">
      <Terms xmlns="http://schemas.microsoft.com/office/infopath/2007/PartnerControls"/>
    </lcf76f155ced4ddcb4097134ff3c332f>
    <TaxCatchAll xmlns="120be314-a338-4268-8881-2ac8f7013a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59976-1721-418B-8818-D8FDD59E04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6DE957-94B0-4DD5-95B1-C17759A683B1}">
  <ds:schemaRefs>
    <ds:schemaRef ds:uri="http://schemas.microsoft.com/office/2006/metadata/properties"/>
    <ds:schemaRef ds:uri="http://schemas.microsoft.com/office/infopath/2007/PartnerControls"/>
    <ds:schemaRef ds:uri="9c081ee5-7f46-4933-a816-d8dee3aba106"/>
    <ds:schemaRef ds:uri="120be314-a338-4268-8881-2ac8f7013af3"/>
  </ds:schemaRefs>
</ds:datastoreItem>
</file>

<file path=customXml/itemProps3.xml><?xml version="1.0" encoding="utf-8"?>
<ds:datastoreItem xmlns:ds="http://schemas.openxmlformats.org/officeDocument/2006/customXml" ds:itemID="{E9F5F24D-D078-4BC0-80F0-5A5ABBDA4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Carplind (Handboll)</dc:creator>
  <cp:keywords/>
  <dc:description/>
  <cp:lastModifiedBy>Jesper Fernis (Handboll)</cp:lastModifiedBy>
  <cp:revision/>
  <dcterms:created xsi:type="dcterms:W3CDTF">2025-05-21T06:28:22Z</dcterms:created>
  <dcterms:modified xsi:type="dcterms:W3CDTF">2026-06-03T14:26:16Z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0x0101003B5837ED108755469B1E8BB4B6AE341C</vt:lpwstr>
  </property>
</Properties>
</file>