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Tvlingsavdelning/Delade dokument/Säsong 2025-2026/Amanda/USM/Säsongen 24-25/Finalspel/Ekonomi/Kostnadsfördelning, USM.s finalspel/"/>
    </mc:Choice>
  </mc:AlternateContent>
  <xr:revisionPtr revIDLastSave="331" documentId="8_{791554F3-33B2-49F4-8860-8816C2EB4E57}" xr6:coauthVersionLast="47" xr6:coauthVersionMax="47" xr10:uidLastSave="{24988071-B939-4A8A-A221-B98AE03C9EBD}"/>
  <bookViews>
    <workbookView xWindow="22932" yWindow="-108" windowWidth="30936" windowHeight="16776" xr2:uid="{3E300AEA-C879-4900-9189-E60A9D02A0CA}"/>
  </bookViews>
  <sheets>
    <sheet name="Blad1" sheetId="1" r:id="rId1"/>
  </sheets>
  <definedNames>
    <definedName name="_xlnm._FilterDatabase" localSheetId="0" hidden="1">Blad1!$A$3:$M$3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8" i="1" l="1"/>
  <c r="I59" i="1"/>
  <c r="L59" i="1"/>
  <c r="L5" i="1" s="1"/>
  <c r="G59" i="1"/>
  <c r="I58" i="1"/>
  <c r="K51" i="1"/>
  <c r="K52" i="1"/>
  <c r="K53" i="1"/>
  <c r="K54" i="1"/>
  <c r="K55" i="1"/>
  <c r="K56" i="1"/>
  <c r="K57" i="1"/>
  <c r="K50" i="1"/>
  <c r="K42" i="1"/>
  <c r="K43" i="1"/>
  <c r="K44" i="1"/>
  <c r="K45" i="1"/>
  <c r="K46" i="1"/>
  <c r="K47" i="1"/>
  <c r="K48" i="1"/>
  <c r="K41" i="1"/>
  <c r="K33" i="1"/>
  <c r="K34" i="1"/>
  <c r="K35" i="1"/>
  <c r="K36" i="1"/>
  <c r="K37" i="1"/>
  <c r="K38" i="1"/>
  <c r="K39" i="1"/>
  <c r="K32" i="1"/>
  <c r="K24" i="1"/>
  <c r="K25" i="1"/>
  <c r="K26" i="1"/>
  <c r="K27" i="1"/>
  <c r="K28" i="1"/>
  <c r="K29" i="1"/>
  <c r="K30" i="1"/>
  <c r="K23" i="1"/>
  <c r="K15" i="1"/>
  <c r="K16" i="1"/>
  <c r="K17" i="1"/>
  <c r="K18" i="1"/>
  <c r="K19" i="1"/>
  <c r="K20" i="1"/>
  <c r="K21" i="1"/>
  <c r="K14" i="1"/>
  <c r="K6" i="1"/>
  <c r="K7" i="1"/>
  <c r="K8" i="1"/>
  <c r="K9" i="1"/>
  <c r="K10" i="1"/>
  <c r="K11" i="1"/>
  <c r="K12" i="1"/>
  <c r="K5" i="1"/>
  <c r="I57" i="1"/>
  <c r="I56" i="1"/>
  <c r="I55" i="1"/>
  <c r="I54" i="1"/>
  <c r="I53" i="1"/>
  <c r="I52" i="1"/>
  <c r="I51" i="1"/>
  <c r="I50" i="1"/>
  <c r="I48" i="1"/>
  <c r="I47" i="1"/>
  <c r="I46" i="1"/>
  <c r="I45" i="1"/>
  <c r="I44" i="1"/>
  <c r="I43" i="1"/>
  <c r="I42" i="1"/>
  <c r="I41" i="1"/>
  <c r="I39" i="1"/>
  <c r="I38" i="1"/>
  <c r="I37" i="1"/>
  <c r="I36" i="1"/>
  <c r="I35" i="1"/>
  <c r="I34" i="1"/>
  <c r="I33" i="1"/>
  <c r="I32" i="1"/>
  <c r="I30" i="1"/>
  <c r="I29" i="1"/>
  <c r="I28" i="1"/>
  <c r="I27" i="1"/>
  <c r="I26" i="1"/>
  <c r="I25" i="1"/>
  <c r="I24" i="1"/>
  <c r="I23" i="1"/>
  <c r="I21" i="1"/>
  <c r="I20" i="1"/>
  <c r="I19" i="1"/>
  <c r="I18" i="1"/>
  <c r="I17" i="1"/>
  <c r="I16" i="1"/>
  <c r="I15" i="1"/>
  <c r="I14" i="1"/>
  <c r="I12" i="1"/>
  <c r="I11" i="1"/>
  <c r="I10" i="1"/>
  <c r="I9" i="1"/>
  <c r="I8" i="1"/>
  <c r="I7" i="1"/>
  <c r="I6" i="1"/>
  <c r="I5" i="1"/>
  <c r="H49" i="1"/>
  <c r="H40" i="1"/>
  <c r="H31" i="1"/>
  <c r="H22" i="1"/>
  <c r="H13" i="1"/>
  <c r="H4" i="1"/>
  <c r="K58" i="1" l="1"/>
  <c r="F35" i="1" l="1"/>
  <c r="F39" i="1"/>
  <c r="F34" i="1"/>
  <c r="F32" i="1"/>
  <c r="F38" i="1"/>
  <c r="F33" i="1"/>
  <c r="F36" i="1"/>
  <c r="F37" i="1"/>
  <c r="F45" i="1"/>
  <c r="F47" i="1"/>
  <c r="F48" i="1"/>
  <c r="F42" i="1"/>
  <c r="F41" i="1"/>
  <c r="F44" i="1"/>
  <c r="F46" i="1"/>
  <c r="F43" i="1"/>
  <c r="F53" i="1"/>
  <c r="F51" i="1"/>
  <c r="F54" i="1"/>
  <c r="F56" i="1"/>
  <c r="F52" i="1"/>
  <c r="F50" i="1"/>
  <c r="F57" i="1"/>
  <c r="F55" i="1"/>
  <c r="F6" i="1"/>
  <c r="F8" i="1"/>
  <c r="F10" i="1"/>
  <c r="F5" i="1"/>
  <c r="F11" i="1"/>
  <c r="F12" i="1"/>
  <c r="G12" i="1" s="1"/>
  <c r="F9" i="1"/>
  <c r="F7" i="1"/>
  <c r="F17" i="1"/>
  <c r="F16" i="1"/>
  <c r="F21" i="1"/>
  <c r="F18" i="1"/>
  <c r="F19" i="1"/>
  <c r="F14" i="1"/>
  <c r="F20" i="1"/>
  <c r="F15" i="1"/>
  <c r="F24" i="1"/>
  <c r="F29" i="1"/>
  <c r="F30" i="1"/>
  <c r="F23" i="1"/>
  <c r="G44" i="1" l="1"/>
  <c r="G46" i="1"/>
  <c r="G43" i="1"/>
  <c r="G53" i="1"/>
  <c r="G51" i="1"/>
  <c r="G54" i="1"/>
  <c r="G56" i="1"/>
  <c r="G52" i="1"/>
  <c r="G50" i="1"/>
  <c r="G39" i="1"/>
  <c r="G34" i="1"/>
  <c r="G32" i="1"/>
  <c r="G38" i="1"/>
  <c r="G33" i="1"/>
  <c r="G36" i="1"/>
  <c r="G37" i="1"/>
  <c r="G45" i="1"/>
  <c r="G47" i="1"/>
  <c r="G48" i="1"/>
  <c r="G42" i="1"/>
  <c r="G41" i="1"/>
  <c r="G57" i="1"/>
  <c r="G55" i="1"/>
  <c r="G35" i="1"/>
  <c r="G6" i="1"/>
  <c r="G8" i="1"/>
  <c r="G10" i="1"/>
  <c r="G5" i="1"/>
  <c r="G11" i="1"/>
  <c r="G9" i="1"/>
  <c r="G7" i="1"/>
  <c r="G17" i="1"/>
  <c r="G16" i="1"/>
  <c r="G21" i="1"/>
  <c r="G18" i="1"/>
  <c r="G19" i="1"/>
  <c r="G14" i="1"/>
  <c r="G20" i="1"/>
  <c r="G15" i="1"/>
  <c r="G24" i="1"/>
  <c r="G29" i="1"/>
  <c r="G30" i="1"/>
  <c r="G23" i="1"/>
  <c r="F25" i="1"/>
  <c r="G25" i="1" s="1"/>
  <c r="F26" i="1"/>
  <c r="G26" i="1" s="1"/>
  <c r="F27" i="1"/>
  <c r="G27" i="1" s="1"/>
  <c r="F28" i="1"/>
  <c r="G28" i="1" s="1"/>
  <c r="G58" i="1" l="1"/>
  <c r="L6" i="1" l="1"/>
  <c r="L15" i="1"/>
  <c r="L24" i="1"/>
  <c r="L33" i="1"/>
  <c r="L42" i="1"/>
  <c r="L51" i="1"/>
  <c r="L7" i="1"/>
  <c r="L16" i="1"/>
  <c r="L25" i="1"/>
  <c r="L34" i="1"/>
  <c r="L43" i="1"/>
  <c r="L52" i="1"/>
  <c r="L8" i="1"/>
  <c r="L17" i="1"/>
  <c r="L26" i="1"/>
  <c r="L35" i="1"/>
  <c r="L44" i="1"/>
  <c r="L53" i="1"/>
  <c r="L18" i="1"/>
  <c r="L27" i="1"/>
  <c r="L36" i="1"/>
  <c r="L45" i="1"/>
  <c r="L54" i="1"/>
  <c r="L9" i="1"/>
  <c r="L10" i="1"/>
  <c r="L19" i="1"/>
  <c r="L28" i="1"/>
  <c r="L37" i="1"/>
  <c r="L46" i="1"/>
  <c r="L55" i="1"/>
  <c r="L11" i="1"/>
  <c r="L20" i="1"/>
  <c r="L29" i="1"/>
  <c r="L38" i="1"/>
  <c r="L47" i="1"/>
  <c r="L56" i="1"/>
  <c r="L32" i="1"/>
  <c r="L12" i="1"/>
  <c r="L21" i="1"/>
  <c r="L30" i="1"/>
  <c r="L39" i="1"/>
  <c r="L48" i="1"/>
  <c r="L57" i="1"/>
  <c r="L14" i="1"/>
  <c r="L23" i="1"/>
  <c r="L41" i="1"/>
  <c r="L50" i="1"/>
</calcChain>
</file>

<file path=xl/sharedStrings.xml><?xml version="1.0" encoding="utf-8"?>
<sst xmlns="http://schemas.openxmlformats.org/spreadsheetml/2006/main" count="175" uniqueCount="84">
  <si>
    <t>Kostnadsfördelning USM:s finalspel</t>
  </si>
  <si>
    <t>Klass</t>
  </si>
  <si>
    <t>Arrangörs-</t>
  </si>
  <si>
    <t>Enkel resa i km</t>
  </si>
  <si>
    <t>Avstånd tur och retur</t>
  </si>
  <si>
    <t>Domare, delegater, funktionärer reskostnad</t>
  </si>
  <si>
    <t>Domare, delegater, funktionärer arvoden</t>
  </si>
  <si>
    <t>Betala/ tillgodo</t>
  </si>
  <si>
    <t>Lag</t>
  </si>
  <si>
    <t>Förenings-ID</t>
  </si>
  <si>
    <t>Finalspelet</t>
  </si>
  <si>
    <t>bidrag</t>
  </si>
  <si>
    <t>resa i km</t>
  </si>
  <si>
    <t>och retur</t>
  </si>
  <si>
    <t>Kostnad</t>
  </si>
  <si>
    <t>Total</t>
  </si>
  <si>
    <t>Per lag</t>
  </si>
  <si>
    <t>Kommentarer</t>
  </si>
  <si>
    <t>§ Svenska Handbollförbundet</t>
  </si>
  <si>
    <t>a</t>
  </si>
  <si>
    <t>H43 Lund HF</t>
  </si>
  <si>
    <t>51071</t>
  </si>
  <si>
    <t>F14</t>
  </si>
  <si>
    <t>Kostnadsfördelningen avser:</t>
  </si>
  <si>
    <t>IFK Tumba HK</t>
  </si>
  <si>
    <t>-</t>
  </si>
  <si>
    <t>Matcharvoden för domare, delegater och funktionärer</t>
  </si>
  <si>
    <t>IK Sund 1</t>
  </si>
  <si>
    <t>11363</t>
  </si>
  <si>
    <t xml:space="preserve">Notera att matcharvoden är olika beroende på åldersklass. </t>
  </si>
  <si>
    <t>IK Sävehof Svart</t>
  </si>
  <si>
    <t>11290</t>
  </si>
  <si>
    <t xml:space="preserve">Till matcharvodena tillkommer sociala avgifter. </t>
  </si>
  <si>
    <t>Kärra HF</t>
  </si>
  <si>
    <t>Resekostnader för domare, delegater och funktionärer</t>
  </si>
  <si>
    <t>Lugi HF 1</t>
  </si>
  <si>
    <t>29244</t>
  </si>
  <si>
    <t>Arrangörsbidrag SHF</t>
  </si>
  <si>
    <t>Täby HBK</t>
  </si>
  <si>
    <t>Önnereds HK 1</t>
  </si>
  <si>
    <t>21667</t>
  </si>
  <si>
    <t>Eslövs IK</t>
  </si>
  <si>
    <t>1526</t>
  </si>
  <si>
    <t>F16</t>
  </si>
  <si>
    <t>HK Aranäs Vit</t>
  </si>
  <si>
    <t>HK Malmö</t>
  </si>
  <si>
    <t>40696</t>
  </si>
  <si>
    <t>IFK Tumba HK 1</t>
  </si>
  <si>
    <t xml:space="preserve"> </t>
  </si>
  <si>
    <t>Lödde Vikings HK</t>
  </si>
  <si>
    <t>28344</t>
  </si>
  <si>
    <t>OV Helsingborg HK</t>
  </si>
  <si>
    <t>11368</t>
  </si>
  <si>
    <t>Ystads IF HF 1</t>
  </si>
  <si>
    <t>31064</t>
  </si>
  <si>
    <t>IF Hallby HK</t>
  </si>
  <si>
    <t>F18</t>
  </si>
  <si>
    <t>IK Sävehof</t>
  </si>
  <si>
    <t>Skuru IK</t>
  </si>
  <si>
    <t>Skövde HF</t>
  </si>
  <si>
    <t>Ystads IF HF</t>
  </si>
  <si>
    <t>Önnereds HK</t>
  </si>
  <si>
    <t>Eslövs HF</t>
  </si>
  <si>
    <t>11338</t>
  </si>
  <si>
    <t>P14</t>
  </si>
  <si>
    <t>HK Ankaret Röd</t>
  </si>
  <si>
    <t>11327</t>
  </si>
  <si>
    <t>HK Aranäs Blå</t>
  </si>
  <si>
    <t>IK Bolton</t>
  </si>
  <si>
    <t>11411</t>
  </si>
  <si>
    <t>IK Sund</t>
  </si>
  <si>
    <t>Ystads IF HF 2</t>
  </si>
  <si>
    <t>Alingsås HK</t>
  </si>
  <si>
    <t>11493</t>
  </si>
  <si>
    <t>P16</t>
  </si>
  <si>
    <t>Hammarby IF HF 1</t>
  </si>
  <si>
    <t>Torslanda HK</t>
  </si>
  <si>
    <t>Fjärås HK</t>
  </si>
  <si>
    <t>P18</t>
  </si>
  <si>
    <t>IFK Skövde HK</t>
  </si>
  <si>
    <t>27211</t>
  </si>
  <si>
    <t>Lugi HF</t>
  </si>
  <si>
    <t>Totala kostnader:</t>
  </si>
  <si>
    <t>Genomsnittskostnad: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</si>
</sst>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1"/>
      <color rgb="FFFFFFFF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1"/>
      <color rgb="FFFFFF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A7A7A"/>
        <bgColor rgb="FF7A7A7A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6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left" vertical="center"/>
    </xf>
    <xf numFmtId="164" fontId="6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vertical="top" wrapText="1"/>
    </xf>
    <xf numFmtId="16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164" fontId="2" fillId="5" borderId="0" xfId="0" applyNumberFormat="1" applyFont="1" applyFill="1" applyAlignment="1">
      <alignment horizontal="left" vertical="center"/>
    </xf>
    <xf numFmtId="164" fontId="2" fillId="5" borderId="0" xfId="0" applyNumberFormat="1" applyFont="1" applyFill="1" applyAlignment="1">
      <alignment horizontal="right" vertical="center"/>
    </xf>
    <xf numFmtId="0" fontId="7" fillId="3" borderId="4" xfId="0" applyFont="1" applyFill="1" applyBorder="1" applyAlignment="1">
      <alignment horizontal="right" wrapText="1"/>
    </xf>
    <xf numFmtId="164" fontId="1" fillId="3" borderId="4" xfId="0" applyNumberFormat="1" applyFont="1" applyFill="1" applyBorder="1" applyAlignment="1">
      <alignment horizontal="right" vertical="center"/>
    </xf>
    <xf numFmtId="1" fontId="1" fillId="3" borderId="4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wrapText="1"/>
    </xf>
    <xf numFmtId="164" fontId="0" fillId="0" borderId="3" xfId="0" applyNumberFormat="1" applyBorder="1" applyAlignment="1">
      <alignment horizontal="right" vertical="center"/>
    </xf>
    <xf numFmtId="1" fontId="0" fillId="0" borderId="3" xfId="0" applyNumberFormat="1" applyBorder="1" applyAlignment="1">
      <alignment horizontal="right" vertical="center"/>
    </xf>
    <xf numFmtId="164" fontId="0" fillId="4" borderId="3" xfId="0" applyNumberForma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center"/>
    </xf>
    <xf numFmtId="0" fontId="0" fillId="4" borderId="3" xfId="0" applyFill="1" applyBorder="1" applyAlignment="1">
      <alignment horizontal="right"/>
    </xf>
    <xf numFmtId="0" fontId="3" fillId="4" borderId="3" xfId="0" applyFont="1" applyFill="1" applyBorder="1" applyAlignment="1">
      <alignment horizontal="right" wrapText="1"/>
    </xf>
    <xf numFmtId="0" fontId="4" fillId="4" borderId="5" xfId="0" applyFont="1" applyFill="1" applyBorder="1" applyAlignment="1">
      <alignment horizontal="right" wrapText="1"/>
    </xf>
    <xf numFmtId="164" fontId="0" fillId="0" borderId="5" xfId="0" applyNumberFormat="1" applyBorder="1" applyAlignment="1">
      <alignment horizontal="right" vertical="center"/>
    </xf>
    <xf numFmtId="1" fontId="0" fillId="0" borderId="5" xfId="0" applyNumberFormat="1" applyBorder="1" applyAlignment="1">
      <alignment horizontal="right" vertical="center"/>
    </xf>
    <xf numFmtId="164" fontId="0" fillId="4" borderId="5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" fontId="0" fillId="0" borderId="2" xfId="0" applyNumberFormat="1" applyBorder="1" applyAlignment="1">
      <alignment horizontal="right" vertical="center"/>
    </xf>
    <xf numFmtId="164" fontId="0" fillId="4" borderId="2" xfId="0" applyNumberForma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right" wrapText="1"/>
    </xf>
    <xf numFmtId="0" fontId="9" fillId="3" borderId="4" xfId="0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Alignment="1">
      <alignment horizontal="left" vertical="center" wrapText="1"/>
    </xf>
    <xf numFmtId="3" fontId="0" fillId="0" borderId="0" xfId="0" applyNumberFormat="1"/>
    <xf numFmtId="0" fontId="2" fillId="5" borderId="0" xfId="0" applyFont="1" applyFill="1" applyAlignment="1">
      <alignment horizontal="right" vertical="center"/>
    </xf>
    <xf numFmtId="6" fontId="0" fillId="0" borderId="0" xfId="0" applyNumberFormat="1"/>
    <xf numFmtId="0" fontId="4" fillId="0" borderId="3" xfId="0" applyFont="1" applyBorder="1" applyAlignment="1">
      <alignment horizontal="center"/>
    </xf>
    <xf numFmtId="0" fontId="10" fillId="3" borderId="4" xfId="0" applyFont="1" applyFill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6" borderId="7" xfId="0" applyFont="1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0" xfId="0" quotePrefix="1" applyFill="1"/>
    <xf numFmtId="0" fontId="0" fillId="6" borderId="0" xfId="0" applyFill="1"/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10" xfId="0" quotePrefix="1" applyFill="1" applyBorder="1" applyAlignment="1">
      <alignment horizontal="right"/>
    </xf>
    <xf numFmtId="0" fontId="0" fillId="6" borderId="10" xfId="0" applyFill="1" applyBorder="1" applyAlignment="1">
      <alignment horizontal="right"/>
    </xf>
    <xf numFmtId="0" fontId="0" fillId="6" borderId="0" xfId="0" quotePrefix="1" applyFill="1" applyAlignment="1">
      <alignment horizontal="right"/>
    </xf>
    <xf numFmtId="0" fontId="0" fillId="4" borderId="6" xfId="0" applyFill="1" applyBorder="1"/>
    <xf numFmtId="0" fontId="0" fillId="4" borderId="3" xfId="0" applyFill="1" applyBorder="1"/>
    <xf numFmtId="0" fontId="4" fillId="4" borderId="3" xfId="0" applyFont="1" applyFill="1" applyBorder="1"/>
    <xf numFmtId="164" fontId="6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1"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F834-716B-4020-B4C4-222A28A9496C}">
  <dimension ref="A1:U67"/>
  <sheetViews>
    <sheetView tabSelected="1" zoomScale="70" zoomScaleNormal="70" workbookViewId="0">
      <selection activeCell="U38" sqref="U38"/>
    </sheetView>
  </sheetViews>
  <sheetFormatPr defaultRowHeight="14.5" x14ac:dyDescent="0.35"/>
  <cols>
    <col min="1" max="1" width="28.453125" customWidth="1"/>
    <col min="2" max="2" width="10.453125" customWidth="1"/>
    <col min="3" max="3" width="9" customWidth="1"/>
    <col min="4" max="4" width="10" customWidth="1"/>
    <col min="5" max="5" width="8.7265625" hidden="1" customWidth="1"/>
    <col min="6" max="6" width="11.1796875" customWidth="1"/>
    <col min="7" max="7" width="10.81640625" customWidth="1"/>
    <col min="8" max="8" width="15.54296875" customWidth="1"/>
    <col min="9" max="10" width="13" customWidth="1"/>
    <col min="11" max="11" width="14.453125" customWidth="1"/>
    <col min="12" max="12" width="10.81640625" customWidth="1"/>
    <col min="13" max="13" width="38.7265625" bestFit="1" customWidth="1"/>
    <col min="14" max="14" width="9.1796875" customWidth="1"/>
    <col min="15" max="15" width="2.1796875" customWidth="1"/>
    <col min="16" max="16" width="2.453125" customWidth="1"/>
    <col min="17" max="17" width="13.453125" bestFit="1" customWidth="1"/>
    <col min="21" max="21" width="16.81640625" customWidth="1"/>
  </cols>
  <sheetData>
    <row r="1" spans="1:21" ht="31" x14ac:dyDescent="0.35">
      <c r="A1" s="1" t="s">
        <v>0</v>
      </c>
      <c r="B1" s="2"/>
      <c r="C1" s="2"/>
      <c r="D1" s="3"/>
      <c r="E1" s="3"/>
      <c r="F1" s="2"/>
      <c r="G1" s="3"/>
      <c r="H1" s="3"/>
      <c r="I1" s="3"/>
      <c r="J1" s="3"/>
      <c r="K1" s="3"/>
      <c r="L1" s="3"/>
      <c r="M1" s="4"/>
    </row>
    <row r="2" spans="1:21" ht="30.65" customHeight="1" x14ac:dyDescent="0.35">
      <c r="A2" s="5"/>
      <c r="B2" s="5"/>
      <c r="C2" s="5" t="s">
        <v>1</v>
      </c>
      <c r="D2" s="6" t="s">
        <v>2</v>
      </c>
      <c r="E2" s="7" t="s">
        <v>3</v>
      </c>
      <c r="F2" s="8" t="s">
        <v>4</v>
      </c>
      <c r="G2" s="6"/>
      <c r="H2" s="63" t="s">
        <v>5</v>
      </c>
      <c r="I2" s="63"/>
      <c r="J2" s="63" t="s">
        <v>6</v>
      </c>
      <c r="K2" s="63"/>
      <c r="L2" s="40" t="s">
        <v>7</v>
      </c>
      <c r="M2" s="5"/>
    </row>
    <row r="3" spans="1:21" x14ac:dyDescent="0.35">
      <c r="A3" s="5" t="s">
        <v>8</v>
      </c>
      <c r="B3" s="5" t="s">
        <v>9</v>
      </c>
      <c r="C3" s="5" t="s">
        <v>10</v>
      </c>
      <c r="D3" s="6" t="s">
        <v>11</v>
      </c>
      <c r="E3" s="9" t="s">
        <v>12</v>
      </c>
      <c r="F3" s="10" t="s">
        <v>13</v>
      </c>
      <c r="G3" s="6" t="s">
        <v>14</v>
      </c>
      <c r="H3" s="6" t="s">
        <v>15</v>
      </c>
      <c r="I3" s="6" t="s">
        <v>16</v>
      </c>
      <c r="J3" s="6" t="s">
        <v>15</v>
      </c>
      <c r="K3" s="6" t="s">
        <v>16</v>
      </c>
      <c r="L3" s="6"/>
      <c r="M3" s="5" t="s">
        <v>17</v>
      </c>
    </row>
    <row r="4" spans="1:21" ht="15" thickBot="1" x14ac:dyDescent="0.4">
      <c r="A4" s="11" t="s">
        <v>18</v>
      </c>
      <c r="B4" s="19">
        <v>0</v>
      </c>
      <c r="C4" s="38" t="s">
        <v>19</v>
      </c>
      <c r="D4" s="20">
        <v>18000</v>
      </c>
      <c r="E4" s="21"/>
      <c r="F4" s="21">
        <v>0</v>
      </c>
      <c r="G4" s="20">
        <v>18000</v>
      </c>
      <c r="H4" s="20">
        <f>201533/6</f>
        <v>33588.833333333336</v>
      </c>
      <c r="I4" s="20">
        <v>0</v>
      </c>
      <c r="J4" s="20">
        <v>20368</v>
      </c>
      <c r="K4" s="20">
        <v>0</v>
      </c>
      <c r="L4" s="39"/>
      <c r="M4" s="11"/>
    </row>
    <row r="5" spans="1:21" x14ac:dyDescent="0.35">
      <c r="A5" s="61" t="s">
        <v>20</v>
      </c>
      <c r="B5" s="26" t="s">
        <v>21</v>
      </c>
      <c r="C5" s="44" t="s">
        <v>22</v>
      </c>
      <c r="D5" s="23"/>
      <c r="E5" s="24">
        <v>655</v>
      </c>
      <c r="F5" s="24">
        <f t="shared" ref="F5:F57" si="0">SUM((E5/10)*2)</f>
        <v>131</v>
      </c>
      <c r="G5" s="25">
        <f t="shared" ref="G5:G57" si="1">(F5*75)+D5</f>
        <v>9825</v>
      </c>
      <c r="H5" s="23"/>
      <c r="I5" s="23">
        <f>H$4/8</f>
        <v>4198.604166666667</v>
      </c>
      <c r="J5" s="23"/>
      <c r="K5" s="23">
        <f>$J$4/8</f>
        <v>2546</v>
      </c>
      <c r="L5" s="25">
        <f>G5-$L$59</f>
        <v>-6453.0416666666642</v>
      </c>
      <c r="M5" s="12"/>
      <c r="O5" s="48" t="s">
        <v>23</v>
      </c>
      <c r="P5" s="49"/>
      <c r="Q5" s="49"/>
      <c r="R5" s="49"/>
      <c r="S5" s="49"/>
      <c r="T5" s="49"/>
      <c r="U5" s="50"/>
    </row>
    <row r="6" spans="1:21" x14ac:dyDescent="0.35">
      <c r="A6" s="61" t="s">
        <v>24</v>
      </c>
      <c r="B6" s="22">
        <v>28899</v>
      </c>
      <c r="C6" s="44" t="s">
        <v>22</v>
      </c>
      <c r="D6" s="23"/>
      <c r="E6" s="24">
        <v>95</v>
      </c>
      <c r="F6" s="24">
        <f t="shared" si="0"/>
        <v>19</v>
      </c>
      <c r="G6" s="25">
        <f t="shared" si="1"/>
        <v>1425</v>
      </c>
      <c r="H6" s="23"/>
      <c r="I6" s="23">
        <f t="shared" ref="I6:I12" si="2">H$4/8</f>
        <v>4198.604166666667</v>
      </c>
      <c r="J6" s="23"/>
      <c r="K6" s="23">
        <f t="shared" ref="K6:K12" si="3">$J$4/8</f>
        <v>2546</v>
      </c>
      <c r="L6" s="25">
        <f t="shared" ref="L6:L57" si="4">G6-$L$59</f>
        <v>-14853.041666666664</v>
      </c>
      <c r="M6" s="13"/>
      <c r="O6" s="57" t="s">
        <v>25</v>
      </c>
      <c r="P6" s="51" t="s">
        <v>26</v>
      </c>
      <c r="Q6" s="52"/>
      <c r="R6" s="52"/>
      <c r="S6" s="52"/>
      <c r="T6" s="52"/>
      <c r="U6" s="53"/>
    </row>
    <row r="7" spans="1:21" x14ac:dyDescent="0.35">
      <c r="A7" s="61" t="s">
        <v>27</v>
      </c>
      <c r="B7" s="26" t="s">
        <v>28</v>
      </c>
      <c r="C7" s="44" t="s">
        <v>22</v>
      </c>
      <c r="D7" s="23"/>
      <c r="E7" s="24">
        <v>607</v>
      </c>
      <c r="F7" s="24">
        <f t="shared" si="0"/>
        <v>121.4</v>
      </c>
      <c r="G7" s="25">
        <f t="shared" si="1"/>
        <v>9105</v>
      </c>
      <c r="H7" s="23"/>
      <c r="I7" s="23">
        <f t="shared" si="2"/>
        <v>4198.604166666667</v>
      </c>
      <c r="J7" s="23"/>
      <c r="K7" s="23">
        <f t="shared" si="3"/>
        <v>2546</v>
      </c>
      <c r="L7" s="25">
        <f t="shared" si="4"/>
        <v>-7173.0416666666642</v>
      </c>
      <c r="M7" s="13"/>
      <c r="O7" s="58"/>
      <c r="P7" s="59" t="s">
        <v>25</v>
      </c>
      <c r="Q7" s="52" t="s">
        <v>29</v>
      </c>
      <c r="R7" s="52"/>
      <c r="S7" s="52"/>
      <c r="T7" s="52"/>
      <c r="U7" s="53"/>
    </row>
    <row r="8" spans="1:21" x14ac:dyDescent="0.35">
      <c r="A8" s="61" t="s">
        <v>30</v>
      </c>
      <c r="B8" s="22" t="s">
        <v>31</v>
      </c>
      <c r="C8" s="44" t="s">
        <v>22</v>
      </c>
      <c r="D8" s="23"/>
      <c r="E8" s="24">
        <v>447</v>
      </c>
      <c r="F8" s="24">
        <f t="shared" si="0"/>
        <v>89.4</v>
      </c>
      <c r="G8" s="25">
        <f t="shared" si="1"/>
        <v>6705</v>
      </c>
      <c r="H8" s="23"/>
      <c r="I8" s="23">
        <f t="shared" si="2"/>
        <v>4198.604166666667</v>
      </c>
      <c r="J8" s="23"/>
      <c r="K8" s="23">
        <f t="shared" si="3"/>
        <v>2546</v>
      </c>
      <c r="L8" s="25">
        <f t="shared" si="4"/>
        <v>-9573.0416666666642</v>
      </c>
      <c r="M8" s="13"/>
      <c r="O8" s="58"/>
      <c r="P8" s="59" t="s">
        <v>25</v>
      </c>
      <c r="Q8" s="52" t="s">
        <v>32</v>
      </c>
      <c r="R8" s="52"/>
      <c r="S8" s="52"/>
      <c r="T8" s="52"/>
      <c r="U8" s="53"/>
    </row>
    <row r="9" spans="1:21" x14ac:dyDescent="0.35">
      <c r="A9" s="61" t="s">
        <v>33</v>
      </c>
      <c r="B9" s="28">
        <v>29197</v>
      </c>
      <c r="C9" s="44" t="s">
        <v>22</v>
      </c>
      <c r="D9" s="23"/>
      <c r="E9" s="24">
        <v>462</v>
      </c>
      <c r="F9" s="24">
        <f t="shared" si="0"/>
        <v>92.4</v>
      </c>
      <c r="G9" s="25">
        <f t="shared" si="1"/>
        <v>6930</v>
      </c>
      <c r="H9" s="23"/>
      <c r="I9" s="23">
        <f t="shared" si="2"/>
        <v>4198.604166666667</v>
      </c>
      <c r="J9" s="23"/>
      <c r="K9" s="23">
        <f t="shared" si="3"/>
        <v>2546</v>
      </c>
      <c r="L9" s="25">
        <f t="shared" si="4"/>
        <v>-9348.0416666666642</v>
      </c>
      <c r="M9" s="13"/>
      <c r="O9" s="57" t="s">
        <v>25</v>
      </c>
      <c r="P9" s="51" t="s">
        <v>34</v>
      </c>
      <c r="Q9" s="52"/>
      <c r="R9" s="52"/>
      <c r="S9" s="52"/>
      <c r="T9" s="52"/>
      <c r="U9" s="53"/>
    </row>
    <row r="10" spans="1:21" x14ac:dyDescent="0.35">
      <c r="A10" s="62" t="s">
        <v>35</v>
      </c>
      <c r="B10" s="22" t="s">
        <v>36</v>
      </c>
      <c r="C10" s="44" t="s">
        <v>22</v>
      </c>
      <c r="D10" s="23"/>
      <c r="E10" s="24">
        <v>655</v>
      </c>
      <c r="F10" s="24">
        <f t="shared" si="0"/>
        <v>131</v>
      </c>
      <c r="G10" s="25">
        <f t="shared" si="1"/>
        <v>9825</v>
      </c>
      <c r="H10" s="23"/>
      <c r="I10" s="23">
        <f t="shared" si="2"/>
        <v>4198.604166666667</v>
      </c>
      <c r="J10" s="23"/>
      <c r="K10" s="23">
        <f t="shared" si="3"/>
        <v>2546</v>
      </c>
      <c r="L10" s="25">
        <f t="shared" si="4"/>
        <v>-6453.0416666666642</v>
      </c>
      <c r="M10" s="13"/>
      <c r="O10" s="57" t="s">
        <v>25</v>
      </c>
      <c r="P10" s="51" t="s">
        <v>37</v>
      </c>
      <c r="Q10" s="52"/>
      <c r="R10" s="52"/>
      <c r="S10" s="52"/>
      <c r="T10" s="52"/>
      <c r="U10" s="53"/>
    </row>
    <row r="11" spans="1:21" ht="15" thickBot="1" x14ac:dyDescent="0.4">
      <c r="A11" s="62" t="s">
        <v>38</v>
      </c>
      <c r="B11" s="28">
        <v>11455</v>
      </c>
      <c r="C11" s="44" t="s">
        <v>22</v>
      </c>
      <c r="D11" s="23"/>
      <c r="E11" s="24">
        <v>64</v>
      </c>
      <c r="F11" s="24">
        <f t="shared" si="0"/>
        <v>12.8</v>
      </c>
      <c r="G11" s="25">
        <f t="shared" si="1"/>
        <v>960</v>
      </c>
      <c r="H11" s="23"/>
      <c r="I11" s="23">
        <f t="shared" si="2"/>
        <v>4198.604166666667</v>
      </c>
      <c r="J11" s="23"/>
      <c r="K11" s="23">
        <f t="shared" si="3"/>
        <v>2546</v>
      </c>
      <c r="L11" s="25">
        <f t="shared" si="4"/>
        <v>-15318.041666666664</v>
      </c>
      <c r="M11" s="13"/>
      <c r="O11" s="54"/>
      <c r="P11" s="55"/>
      <c r="Q11" s="55"/>
      <c r="R11" s="55"/>
      <c r="S11" s="55"/>
      <c r="T11" s="55"/>
      <c r="U11" s="56"/>
    </row>
    <row r="12" spans="1:21" x14ac:dyDescent="0.35">
      <c r="A12" s="61" t="s">
        <v>39</v>
      </c>
      <c r="B12" s="22" t="s">
        <v>40</v>
      </c>
      <c r="C12" s="44" t="s">
        <v>22</v>
      </c>
      <c r="D12" s="23"/>
      <c r="E12" s="24">
        <v>467</v>
      </c>
      <c r="F12" s="24">
        <f t="shared" si="0"/>
        <v>93.4</v>
      </c>
      <c r="G12" s="25">
        <f t="shared" si="1"/>
        <v>7005</v>
      </c>
      <c r="H12" s="23"/>
      <c r="I12" s="23">
        <f t="shared" si="2"/>
        <v>4198.604166666667</v>
      </c>
      <c r="J12" s="23"/>
      <c r="K12" s="23">
        <f t="shared" si="3"/>
        <v>2546</v>
      </c>
      <c r="L12" s="25">
        <f t="shared" si="4"/>
        <v>-9273.0416666666642</v>
      </c>
      <c r="M12" s="13"/>
    </row>
    <row r="13" spans="1:21" x14ac:dyDescent="0.35">
      <c r="A13" s="11" t="s">
        <v>18</v>
      </c>
      <c r="B13" s="19">
        <v>0</v>
      </c>
      <c r="C13" s="45" t="s">
        <v>19</v>
      </c>
      <c r="D13" s="20">
        <v>18000</v>
      </c>
      <c r="E13" s="21"/>
      <c r="F13" s="21">
        <v>0</v>
      </c>
      <c r="G13" s="20">
        <v>18000</v>
      </c>
      <c r="H13" s="20">
        <f>201533/6</f>
        <v>33588.833333333336</v>
      </c>
      <c r="I13" s="20">
        <v>0</v>
      </c>
      <c r="J13" s="20">
        <v>23968</v>
      </c>
      <c r="K13" s="20">
        <v>0</v>
      </c>
      <c r="L13" s="39"/>
      <c r="M13" s="11"/>
    </row>
    <row r="14" spans="1:21" x14ac:dyDescent="0.35">
      <c r="A14" s="61" t="s">
        <v>41</v>
      </c>
      <c r="B14" s="22" t="s">
        <v>42</v>
      </c>
      <c r="C14" s="44" t="s">
        <v>43</v>
      </c>
      <c r="D14" s="23"/>
      <c r="E14" s="24">
        <v>633</v>
      </c>
      <c r="F14" s="24">
        <f t="shared" si="0"/>
        <v>126.6</v>
      </c>
      <c r="G14" s="25">
        <f t="shared" si="1"/>
        <v>9495</v>
      </c>
      <c r="H14" s="23"/>
      <c r="I14" s="23">
        <f>H$4/8</f>
        <v>4198.604166666667</v>
      </c>
      <c r="J14" s="23"/>
      <c r="K14" s="23">
        <f>$J$13/8</f>
        <v>2996</v>
      </c>
      <c r="L14" s="25">
        <f t="shared" si="4"/>
        <v>-6783.0416666666642</v>
      </c>
      <c r="M14" s="12"/>
    </row>
    <row r="15" spans="1:21" x14ac:dyDescent="0.35">
      <c r="A15" s="61" t="s">
        <v>44</v>
      </c>
      <c r="B15" s="22">
        <v>11297</v>
      </c>
      <c r="C15" s="44" t="s">
        <v>43</v>
      </c>
      <c r="D15" s="23"/>
      <c r="E15" s="24">
        <v>482</v>
      </c>
      <c r="F15" s="24">
        <f t="shared" si="0"/>
        <v>96.4</v>
      </c>
      <c r="G15" s="25">
        <f t="shared" si="1"/>
        <v>7230</v>
      </c>
      <c r="H15" s="23"/>
      <c r="I15" s="23">
        <f t="shared" ref="I15:I21" si="5">H$4/8</f>
        <v>4198.604166666667</v>
      </c>
      <c r="J15" s="23"/>
      <c r="K15" s="23">
        <f t="shared" ref="K15:K21" si="6">$J$13/8</f>
        <v>2996</v>
      </c>
      <c r="L15" s="25">
        <f t="shared" si="4"/>
        <v>-9048.0416666666642</v>
      </c>
      <c r="M15" s="13"/>
    </row>
    <row r="16" spans="1:21" x14ac:dyDescent="0.35">
      <c r="A16" s="61" t="s">
        <v>45</v>
      </c>
      <c r="B16" s="22" t="s">
        <v>46</v>
      </c>
      <c r="C16" s="44" t="s">
        <v>43</v>
      </c>
      <c r="D16" s="23"/>
      <c r="E16" s="24">
        <v>664</v>
      </c>
      <c r="F16" s="24">
        <f t="shared" si="0"/>
        <v>132.80000000000001</v>
      </c>
      <c r="G16" s="25">
        <f t="shared" si="1"/>
        <v>9960</v>
      </c>
      <c r="H16" s="23"/>
      <c r="I16" s="23">
        <f t="shared" si="5"/>
        <v>4198.604166666667</v>
      </c>
      <c r="J16" s="23"/>
      <c r="K16" s="23">
        <f t="shared" si="6"/>
        <v>2996</v>
      </c>
      <c r="L16" s="25">
        <f t="shared" si="4"/>
        <v>-6318.0416666666642</v>
      </c>
      <c r="M16" s="13"/>
    </row>
    <row r="17" spans="1:13" x14ac:dyDescent="0.35">
      <c r="A17" s="62" t="s">
        <v>47</v>
      </c>
      <c r="B17" s="22">
        <v>28899</v>
      </c>
      <c r="C17" s="44" t="s">
        <v>43</v>
      </c>
      <c r="D17" s="23"/>
      <c r="E17" s="24">
        <v>95</v>
      </c>
      <c r="F17" s="24">
        <f t="shared" si="0"/>
        <v>19</v>
      </c>
      <c r="G17" s="25">
        <f t="shared" si="1"/>
        <v>1425</v>
      </c>
      <c r="H17" s="23" t="s">
        <v>48</v>
      </c>
      <c r="I17" s="23">
        <f t="shared" si="5"/>
        <v>4198.604166666667</v>
      </c>
      <c r="J17" s="23"/>
      <c r="K17" s="23">
        <f t="shared" si="6"/>
        <v>2996</v>
      </c>
      <c r="L17" s="25">
        <f t="shared" si="4"/>
        <v>-14853.041666666664</v>
      </c>
      <c r="M17" s="13"/>
    </row>
    <row r="18" spans="1:13" x14ac:dyDescent="0.35">
      <c r="A18" s="61" t="s">
        <v>30</v>
      </c>
      <c r="B18" s="22" t="s">
        <v>31</v>
      </c>
      <c r="C18" s="44" t="s">
        <v>43</v>
      </c>
      <c r="D18" s="23"/>
      <c r="E18" s="24">
        <v>447</v>
      </c>
      <c r="F18" s="24">
        <f t="shared" si="0"/>
        <v>89.4</v>
      </c>
      <c r="G18" s="25">
        <f t="shared" si="1"/>
        <v>6705</v>
      </c>
      <c r="H18" s="23"/>
      <c r="I18" s="23">
        <f t="shared" si="5"/>
        <v>4198.604166666667</v>
      </c>
      <c r="J18" s="23"/>
      <c r="K18" s="23">
        <f t="shared" si="6"/>
        <v>2996</v>
      </c>
      <c r="L18" s="25">
        <f t="shared" si="4"/>
        <v>-9573.0416666666642</v>
      </c>
      <c r="M18" s="13"/>
    </row>
    <row r="19" spans="1:13" x14ac:dyDescent="0.35">
      <c r="A19" s="61" t="s">
        <v>49</v>
      </c>
      <c r="B19" s="22" t="s">
        <v>50</v>
      </c>
      <c r="C19" s="44" t="s">
        <v>43</v>
      </c>
      <c r="D19" s="23"/>
      <c r="E19" s="24">
        <v>640</v>
      </c>
      <c r="F19" s="24">
        <f t="shared" si="0"/>
        <v>128</v>
      </c>
      <c r="G19" s="25">
        <f t="shared" si="1"/>
        <v>9600</v>
      </c>
      <c r="H19" s="23"/>
      <c r="I19" s="23">
        <f t="shared" si="5"/>
        <v>4198.604166666667</v>
      </c>
      <c r="J19" s="23"/>
      <c r="K19" s="23">
        <f t="shared" si="6"/>
        <v>2996</v>
      </c>
      <c r="L19" s="25">
        <f t="shared" si="4"/>
        <v>-6678.0416666666642</v>
      </c>
      <c r="M19" s="13"/>
    </row>
    <row r="20" spans="1:13" x14ac:dyDescent="0.35">
      <c r="A20" s="61" t="s">
        <v>51</v>
      </c>
      <c r="B20" s="22" t="s">
        <v>52</v>
      </c>
      <c r="C20" s="44" t="s">
        <v>43</v>
      </c>
      <c r="D20" s="23"/>
      <c r="E20" s="24">
        <v>607</v>
      </c>
      <c r="F20" s="24">
        <f t="shared" si="0"/>
        <v>121.4</v>
      </c>
      <c r="G20" s="25">
        <f t="shared" si="1"/>
        <v>9105</v>
      </c>
      <c r="H20" s="23"/>
      <c r="I20" s="23">
        <f t="shared" si="5"/>
        <v>4198.604166666667</v>
      </c>
      <c r="J20" s="23"/>
      <c r="K20" s="23">
        <f t="shared" si="6"/>
        <v>2996</v>
      </c>
      <c r="L20" s="25">
        <f t="shared" si="4"/>
        <v>-7173.0416666666642</v>
      </c>
      <c r="M20" s="13"/>
    </row>
    <row r="21" spans="1:13" x14ac:dyDescent="0.35">
      <c r="A21" s="61" t="s">
        <v>53</v>
      </c>
      <c r="B21" s="22" t="s">
        <v>54</v>
      </c>
      <c r="C21" s="44" t="s">
        <v>43</v>
      </c>
      <c r="D21" s="23"/>
      <c r="E21" s="24">
        <v>664</v>
      </c>
      <c r="F21" s="24">
        <f t="shared" si="0"/>
        <v>132.80000000000001</v>
      </c>
      <c r="G21" s="25">
        <f t="shared" si="1"/>
        <v>9960</v>
      </c>
      <c r="H21" s="23"/>
      <c r="I21" s="23">
        <f t="shared" si="5"/>
        <v>4198.604166666667</v>
      </c>
      <c r="J21" s="23"/>
      <c r="K21" s="23">
        <f t="shared" si="6"/>
        <v>2996</v>
      </c>
      <c r="L21" s="25">
        <f t="shared" si="4"/>
        <v>-6318.0416666666642</v>
      </c>
      <c r="M21" s="13"/>
    </row>
    <row r="22" spans="1:13" x14ac:dyDescent="0.35">
      <c r="A22" s="11" t="s">
        <v>18</v>
      </c>
      <c r="B22" s="19">
        <v>0</v>
      </c>
      <c r="C22" s="45" t="s">
        <v>19</v>
      </c>
      <c r="D22" s="20">
        <v>18000</v>
      </c>
      <c r="E22" s="21"/>
      <c r="F22" s="21">
        <v>0</v>
      </c>
      <c r="G22" s="20">
        <v>18000</v>
      </c>
      <c r="H22" s="20">
        <f>201533/6</f>
        <v>33588.833333333336</v>
      </c>
      <c r="I22" s="20">
        <v>0</v>
      </c>
      <c r="J22" s="20">
        <v>27748</v>
      </c>
      <c r="K22" s="20">
        <v>0</v>
      </c>
      <c r="L22" s="39"/>
      <c r="M22" s="11"/>
    </row>
    <row r="23" spans="1:13" x14ac:dyDescent="0.35">
      <c r="A23" s="61" t="s">
        <v>55</v>
      </c>
      <c r="B23" s="22">
        <v>37257</v>
      </c>
      <c r="C23" s="44" t="s">
        <v>56</v>
      </c>
      <c r="D23" s="23"/>
      <c r="E23" s="24">
        <v>375</v>
      </c>
      <c r="F23" s="24">
        <f t="shared" si="0"/>
        <v>75</v>
      </c>
      <c r="G23" s="25">
        <f t="shared" si="1"/>
        <v>5625</v>
      </c>
      <c r="H23" s="23"/>
      <c r="I23" s="23">
        <f>H$4/8</f>
        <v>4198.604166666667</v>
      </c>
      <c r="J23" s="23"/>
      <c r="K23" s="23">
        <f>$J$22/8</f>
        <v>3468.5</v>
      </c>
      <c r="L23" s="25">
        <f t="shared" si="4"/>
        <v>-10653.041666666664</v>
      </c>
      <c r="M23" s="13"/>
    </row>
    <row r="24" spans="1:13" x14ac:dyDescent="0.35">
      <c r="A24" s="61" t="s">
        <v>24</v>
      </c>
      <c r="B24" s="22">
        <v>28899</v>
      </c>
      <c r="C24" s="44" t="s">
        <v>56</v>
      </c>
      <c r="D24" s="23"/>
      <c r="E24" s="24">
        <v>95</v>
      </c>
      <c r="F24" s="24">
        <f t="shared" si="0"/>
        <v>19</v>
      </c>
      <c r="G24" s="25">
        <f t="shared" si="1"/>
        <v>1425</v>
      </c>
      <c r="H24" s="23"/>
      <c r="I24" s="23">
        <f t="shared" ref="I24:I30" si="7">H$4/8</f>
        <v>4198.604166666667</v>
      </c>
      <c r="J24" s="23"/>
      <c r="K24" s="23">
        <f t="shared" ref="K24:K30" si="8">$J$22/8</f>
        <v>3468.5</v>
      </c>
      <c r="L24" s="25">
        <f t="shared" si="4"/>
        <v>-14853.041666666664</v>
      </c>
      <c r="M24" s="13"/>
    </row>
    <row r="25" spans="1:13" x14ac:dyDescent="0.35">
      <c r="A25" s="61" t="s">
        <v>57</v>
      </c>
      <c r="B25" s="22" t="s">
        <v>31</v>
      </c>
      <c r="C25" s="44" t="s">
        <v>56</v>
      </c>
      <c r="D25" s="23"/>
      <c r="E25" s="24">
        <v>447</v>
      </c>
      <c r="F25" s="24">
        <f t="shared" si="0"/>
        <v>89.4</v>
      </c>
      <c r="G25" s="25">
        <f t="shared" si="1"/>
        <v>6705</v>
      </c>
      <c r="H25" s="23"/>
      <c r="I25" s="23">
        <f t="shared" si="7"/>
        <v>4198.604166666667</v>
      </c>
      <c r="J25" s="23"/>
      <c r="K25" s="23">
        <f t="shared" si="8"/>
        <v>3468.5</v>
      </c>
      <c r="L25" s="25">
        <f t="shared" si="4"/>
        <v>-9573.0416666666642</v>
      </c>
      <c r="M25" s="13"/>
    </row>
    <row r="26" spans="1:13" x14ac:dyDescent="0.35">
      <c r="A26" s="61" t="s">
        <v>49</v>
      </c>
      <c r="B26" s="27" t="s">
        <v>50</v>
      </c>
      <c r="C26" s="44" t="s">
        <v>56</v>
      </c>
      <c r="D26" s="23"/>
      <c r="E26" s="24">
        <v>640</v>
      </c>
      <c r="F26" s="24">
        <f t="shared" si="0"/>
        <v>128</v>
      </c>
      <c r="G26" s="25">
        <f t="shared" si="1"/>
        <v>9600</v>
      </c>
      <c r="H26" s="23"/>
      <c r="I26" s="23">
        <f t="shared" si="7"/>
        <v>4198.604166666667</v>
      </c>
      <c r="J26" s="23"/>
      <c r="K26" s="23">
        <f t="shared" si="8"/>
        <v>3468.5</v>
      </c>
      <c r="L26" s="25">
        <f t="shared" si="4"/>
        <v>-6678.0416666666642</v>
      </c>
      <c r="M26" s="13"/>
    </row>
    <row r="27" spans="1:13" x14ac:dyDescent="0.35">
      <c r="A27" s="61" t="s">
        <v>58</v>
      </c>
      <c r="B27" s="22">
        <v>3650</v>
      </c>
      <c r="C27" s="44" t="s">
        <v>56</v>
      </c>
      <c r="D27" s="23"/>
      <c r="E27" s="24">
        <v>91</v>
      </c>
      <c r="F27" s="24">
        <f t="shared" si="0"/>
        <v>18.2</v>
      </c>
      <c r="G27" s="25">
        <f t="shared" si="1"/>
        <v>1365</v>
      </c>
      <c r="H27" s="23"/>
      <c r="I27" s="23">
        <f t="shared" si="7"/>
        <v>4198.604166666667</v>
      </c>
      <c r="J27" s="23"/>
      <c r="K27" s="23">
        <f t="shared" si="8"/>
        <v>3468.5</v>
      </c>
      <c r="L27" s="25">
        <f t="shared" si="4"/>
        <v>-14913.041666666664</v>
      </c>
      <c r="M27" s="13"/>
    </row>
    <row r="28" spans="1:13" x14ac:dyDescent="0.35">
      <c r="A28" s="61" t="s">
        <v>59</v>
      </c>
      <c r="B28" s="27">
        <v>11522</v>
      </c>
      <c r="C28" s="44" t="s">
        <v>56</v>
      </c>
      <c r="D28" s="23"/>
      <c r="E28" s="24">
        <v>320</v>
      </c>
      <c r="F28" s="24">
        <f t="shared" si="0"/>
        <v>64</v>
      </c>
      <c r="G28" s="25">
        <f t="shared" si="1"/>
        <v>4800</v>
      </c>
      <c r="H28" s="23"/>
      <c r="I28" s="23">
        <f t="shared" si="7"/>
        <v>4198.604166666667</v>
      </c>
      <c r="J28" s="23"/>
      <c r="K28" s="23">
        <f t="shared" si="8"/>
        <v>3468.5</v>
      </c>
      <c r="L28" s="25">
        <f t="shared" si="4"/>
        <v>-11478.041666666664</v>
      </c>
      <c r="M28" s="13"/>
    </row>
    <row r="29" spans="1:13" x14ac:dyDescent="0.35">
      <c r="A29" s="61" t="s">
        <v>60</v>
      </c>
      <c r="B29" s="22" t="s">
        <v>54</v>
      </c>
      <c r="C29" s="44" t="s">
        <v>56</v>
      </c>
      <c r="D29" s="23"/>
      <c r="E29" s="24">
        <v>664</v>
      </c>
      <c r="F29" s="24">
        <f t="shared" si="0"/>
        <v>132.80000000000001</v>
      </c>
      <c r="G29" s="25">
        <f t="shared" si="1"/>
        <v>9960</v>
      </c>
      <c r="H29" s="23"/>
      <c r="I29" s="23">
        <f t="shared" si="7"/>
        <v>4198.604166666667</v>
      </c>
      <c r="J29" s="23"/>
      <c r="K29" s="23">
        <f t="shared" si="8"/>
        <v>3468.5</v>
      </c>
      <c r="L29" s="25">
        <f t="shared" si="4"/>
        <v>-6318.0416666666642</v>
      </c>
      <c r="M29" s="13"/>
    </row>
    <row r="30" spans="1:13" x14ac:dyDescent="0.35">
      <c r="A30" s="61" t="s">
        <v>61</v>
      </c>
      <c r="B30" s="22" t="s">
        <v>40</v>
      </c>
      <c r="C30" s="44" t="s">
        <v>56</v>
      </c>
      <c r="D30" s="23"/>
      <c r="E30" s="24">
        <v>467</v>
      </c>
      <c r="F30" s="24">
        <f t="shared" si="0"/>
        <v>93.4</v>
      </c>
      <c r="G30" s="25">
        <f t="shared" si="1"/>
        <v>7005</v>
      </c>
      <c r="H30" s="23"/>
      <c r="I30" s="23">
        <f t="shared" si="7"/>
        <v>4198.604166666667</v>
      </c>
      <c r="J30" s="23"/>
      <c r="K30" s="23">
        <f t="shared" si="8"/>
        <v>3468.5</v>
      </c>
      <c r="L30" s="25">
        <f t="shared" si="4"/>
        <v>-9273.0416666666642</v>
      </c>
      <c r="M30" s="13"/>
    </row>
    <row r="31" spans="1:13" x14ac:dyDescent="0.35">
      <c r="A31" s="11" t="s">
        <v>18</v>
      </c>
      <c r="B31" s="19">
        <v>0</v>
      </c>
      <c r="C31" s="45" t="s">
        <v>19</v>
      </c>
      <c r="D31" s="20">
        <v>18000</v>
      </c>
      <c r="E31" s="21"/>
      <c r="F31" s="21">
        <v>0</v>
      </c>
      <c r="G31" s="20">
        <v>18000</v>
      </c>
      <c r="H31" s="20">
        <f>201533/6</f>
        <v>33588.833333333336</v>
      </c>
      <c r="I31" s="20">
        <v>0</v>
      </c>
      <c r="J31" s="20">
        <v>20368</v>
      </c>
      <c r="K31" s="20">
        <v>0</v>
      </c>
      <c r="L31" s="39"/>
      <c r="M31" s="11"/>
    </row>
    <row r="32" spans="1:13" x14ac:dyDescent="0.35">
      <c r="A32" s="61" t="s">
        <v>62</v>
      </c>
      <c r="B32" s="26" t="s">
        <v>63</v>
      </c>
      <c r="C32" s="44" t="s">
        <v>64</v>
      </c>
      <c r="D32" s="23"/>
      <c r="E32" s="24">
        <v>633</v>
      </c>
      <c r="F32" s="24">
        <f t="shared" si="0"/>
        <v>126.6</v>
      </c>
      <c r="G32" s="25">
        <f t="shared" si="1"/>
        <v>9495</v>
      </c>
      <c r="H32" s="23"/>
      <c r="I32" s="23">
        <f>H$4/8</f>
        <v>4198.604166666667</v>
      </c>
      <c r="J32" s="23"/>
      <c r="K32" s="23">
        <f>$J$31/8</f>
        <v>2546</v>
      </c>
      <c r="L32" s="25">
        <f t="shared" si="4"/>
        <v>-6783.0416666666642</v>
      </c>
      <c r="M32" s="12"/>
    </row>
    <row r="33" spans="1:17" x14ac:dyDescent="0.35">
      <c r="A33" s="61" t="s">
        <v>65</v>
      </c>
      <c r="B33" s="26" t="s">
        <v>66</v>
      </c>
      <c r="C33" s="44" t="s">
        <v>64</v>
      </c>
      <c r="D33" s="23"/>
      <c r="E33" s="24">
        <v>646</v>
      </c>
      <c r="F33" s="24">
        <f t="shared" si="0"/>
        <v>129.19999999999999</v>
      </c>
      <c r="G33" s="25">
        <f t="shared" si="1"/>
        <v>9690</v>
      </c>
      <c r="H33" s="23"/>
      <c r="I33" s="23">
        <f t="shared" ref="I33:I39" si="9">H$4/8</f>
        <v>4198.604166666667</v>
      </c>
      <c r="J33" s="23"/>
      <c r="K33" s="23">
        <f t="shared" ref="K33:K39" si="10">$J$31/8</f>
        <v>2546</v>
      </c>
      <c r="L33" s="25">
        <f t="shared" si="4"/>
        <v>-6588.0416666666642</v>
      </c>
      <c r="M33" s="13"/>
      <c r="O33" s="41"/>
    </row>
    <row r="34" spans="1:17" x14ac:dyDescent="0.35">
      <c r="A34" s="61" t="s">
        <v>67</v>
      </c>
      <c r="B34" s="22">
        <v>11297</v>
      </c>
      <c r="C34" s="44" t="s">
        <v>64</v>
      </c>
      <c r="D34" s="23"/>
      <c r="E34" s="24">
        <v>482</v>
      </c>
      <c r="F34" s="24">
        <f t="shared" si="0"/>
        <v>96.4</v>
      </c>
      <c r="G34" s="25">
        <f t="shared" si="1"/>
        <v>7230</v>
      </c>
      <c r="H34" s="23"/>
      <c r="I34" s="23">
        <f t="shared" si="9"/>
        <v>4198.604166666667</v>
      </c>
      <c r="J34" s="23"/>
      <c r="K34" s="23">
        <f t="shared" si="10"/>
        <v>2546</v>
      </c>
      <c r="L34" s="25">
        <f t="shared" si="4"/>
        <v>-9048.0416666666642</v>
      </c>
      <c r="M34" s="13"/>
    </row>
    <row r="35" spans="1:17" x14ac:dyDescent="0.35">
      <c r="A35" s="61" t="s">
        <v>24</v>
      </c>
      <c r="B35" s="22">
        <v>28899</v>
      </c>
      <c r="C35" s="44" t="s">
        <v>64</v>
      </c>
      <c r="D35" s="23"/>
      <c r="E35" s="24">
        <v>95</v>
      </c>
      <c r="F35" s="24">
        <f t="shared" si="0"/>
        <v>19</v>
      </c>
      <c r="G35" s="25">
        <f t="shared" si="1"/>
        <v>1425</v>
      </c>
      <c r="H35" s="23"/>
      <c r="I35" s="23">
        <f t="shared" si="9"/>
        <v>4198.604166666667</v>
      </c>
      <c r="J35" s="23"/>
      <c r="K35" s="23">
        <f t="shared" si="10"/>
        <v>2546</v>
      </c>
      <c r="L35" s="25">
        <f t="shared" si="4"/>
        <v>-14853.041666666664</v>
      </c>
      <c r="M35" s="13"/>
    </row>
    <row r="36" spans="1:17" x14ac:dyDescent="0.35">
      <c r="A36" s="61" t="s">
        <v>68</v>
      </c>
      <c r="B36" s="22" t="s">
        <v>69</v>
      </c>
      <c r="C36" s="44" t="s">
        <v>64</v>
      </c>
      <c r="D36" s="23"/>
      <c r="E36" s="24">
        <v>77</v>
      </c>
      <c r="F36" s="24">
        <f t="shared" si="0"/>
        <v>15.4</v>
      </c>
      <c r="G36" s="25">
        <f t="shared" si="1"/>
        <v>1155</v>
      </c>
      <c r="H36" s="23"/>
      <c r="I36" s="23">
        <f t="shared" si="9"/>
        <v>4198.604166666667</v>
      </c>
      <c r="J36" s="23"/>
      <c r="K36" s="23">
        <f t="shared" si="10"/>
        <v>2546</v>
      </c>
      <c r="L36" s="25">
        <f t="shared" si="4"/>
        <v>-15123.041666666664</v>
      </c>
      <c r="M36" s="13"/>
    </row>
    <row r="37" spans="1:17" x14ac:dyDescent="0.35">
      <c r="A37" s="61" t="s">
        <v>70</v>
      </c>
      <c r="B37" s="26" t="s">
        <v>28</v>
      </c>
      <c r="C37" s="44" t="s">
        <v>64</v>
      </c>
      <c r="D37" s="23"/>
      <c r="E37" s="24">
        <v>607</v>
      </c>
      <c r="F37" s="24">
        <f t="shared" si="0"/>
        <v>121.4</v>
      </c>
      <c r="G37" s="25">
        <f t="shared" si="1"/>
        <v>9105</v>
      </c>
      <c r="H37" s="23"/>
      <c r="I37" s="23">
        <f t="shared" si="9"/>
        <v>4198.604166666667</v>
      </c>
      <c r="J37" s="23"/>
      <c r="K37" s="23">
        <f t="shared" si="10"/>
        <v>2546</v>
      </c>
      <c r="L37" s="25">
        <f t="shared" si="4"/>
        <v>-7173.0416666666642</v>
      </c>
      <c r="M37" s="13"/>
    </row>
    <row r="38" spans="1:17" x14ac:dyDescent="0.35">
      <c r="A38" s="61" t="s">
        <v>30</v>
      </c>
      <c r="B38" s="22" t="s">
        <v>31</v>
      </c>
      <c r="C38" s="44" t="s">
        <v>64</v>
      </c>
      <c r="D38" s="23"/>
      <c r="E38" s="24">
        <v>447</v>
      </c>
      <c r="F38" s="24">
        <f t="shared" si="0"/>
        <v>89.4</v>
      </c>
      <c r="G38" s="25">
        <f t="shared" si="1"/>
        <v>6705</v>
      </c>
      <c r="H38" s="23"/>
      <c r="I38" s="23">
        <f t="shared" si="9"/>
        <v>4198.604166666667</v>
      </c>
      <c r="J38" s="23"/>
      <c r="K38" s="23">
        <f t="shared" si="10"/>
        <v>2546</v>
      </c>
      <c r="L38" s="25">
        <f t="shared" si="4"/>
        <v>-9573.0416666666642</v>
      </c>
      <c r="M38" s="13"/>
    </row>
    <row r="39" spans="1:17" x14ac:dyDescent="0.35">
      <c r="A39" s="61" t="s">
        <v>71</v>
      </c>
      <c r="B39" s="22" t="s">
        <v>54</v>
      </c>
      <c r="C39" s="44" t="s">
        <v>64</v>
      </c>
      <c r="D39" s="23"/>
      <c r="E39" s="24">
        <v>664</v>
      </c>
      <c r="F39" s="24">
        <f t="shared" si="0"/>
        <v>132.80000000000001</v>
      </c>
      <c r="G39" s="25">
        <f t="shared" si="1"/>
        <v>9960</v>
      </c>
      <c r="H39" s="23"/>
      <c r="I39" s="23">
        <f t="shared" si="9"/>
        <v>4198.604166666667</v>
      </c>
      <c r="J39" s="23"/>
      <c r="K39" s="23">
        <f t="shared" si="10"/>
        <v>2546</v>
      </c>
      <c r="L39" s="25">
        <f t="shared" si="4"/>
        <v>-6318.0416666666642</v>
      </c>
      <c r="M39" s="13"/>
    </row>
    <row r="40" spans="1:17" x14ac:dyDescent="0.35">
      <c r="A40" s="11" t="s">
        <v>18</v>
      </c>
      <c r="B40" s="19">
        <v>0</v>
      </c>
      <c r="C40" s="45" t="s">
        <v>19</v>
      </c>
      <c r="D40" s="20">
        <v>18000</v>
      </c>
      <c r="E40" s="21"/>
      <c r="F40" s="21">
        <v>0</v>
      </c>
      <c r="G40" s="20">
        <v>18000</v>
      </c>
      <c r="H40" s="20">
        <f>201533/6</f>
        <v>33588.833333333336</v>
      </c>
      <c r="I40" s="20">
        <v>0</v>
      </c>
      <c r="J40" s="20">
        <v>23968</v>
      </c>
      <c r="K40" s="20">
        <v>0</v>
      </c>
      <c r="L40" s="39"/>
      <c r="M40" s="11"/>
    </row>
    <row r="41" spans="1:17" x14ac:dyDescent="0.35">
      <c r="A41" s="61" t="s">
        <v>72</v>
      </c>
      <c r="B41" s="22" t="s">
        <v>73</v>
      </c>
      <c r="C41" s="44" t="s">
        <v>74</v>
      </c>
      <c r="D41" s="23"/>
      <c r="E41" s="24">
        <v>411</v>
      </c>
      <c r="F41" s="24">
        <f t="shared" si="0"/>
        <v>82.2</v>
      </c>
      <c r="G41" s="25">
        <f t="shared" si="1"/>
        <v>6165</v>
      </c>
      <c r="H41" s="23"/>
      <c r="I41" s="23">
        <f>H$4/8</f>
        <v>4198.604166666667</v>
      </c>
      <c r="J41" s="23"/>
      <c r="K41" s="23">
        <f>$J$40/8</f>
        <v>2996</v>
      </c>
      <c r="L41" s="25">
        <f t="shared" si="4"/>
        <v>-10113.041666666664</v>
      </c>
      <c r="M41" s="12"/>
    </row>
    <row r="42" spans="1:17" x14ac:dyDescent="0.35">
      <c r="A42" s="61" t="s">
        <v>75</v>
      </c>
      <c r="B42" s="22">
        <v>34930</v>
      </c>
      <c r="C42" s="44" t="s">
        <v>74</v>
      </c>
      <c r="D42" s="23"/>
      <c r="E42" s="24">
        <v>76</v>
      </c>
      <c r="F42" s="24">
        <f t="shared" si="0"/>
        <v>15.2</v>
      </c>
      <c r="G42" s="25">
        <f t="shared" si="1"/>
        <v>1140</v>
      </c>
      <c r="H42" s="23"/>
      <c r="I42" s="23">
        <f t="shared" ref="I42:I48" si="11">H$4/8</f>
        <v>4198.604166666667</v>
      </c>
      <c r="J42" s="23"/>
      <c r="K42" s="23">
        <f t="shared" ref="K42:K48" si="12">$J$40/8</f>
        <v>2996</v>
      </c>
      <c r="L42" s="25">
        <f t="shared" si="4"/>
        <v>-15138.041666666664</v>
      </c>
      <c r="M42" s="13"/>
    </row>
    <row r="43" spans="1:17" x14ac:dyDescent="0.35">
      <c r="A43" s="61" t="s">
        <v>44</v>
      </c>
      <c r="B43" s="22">
        <v>11297</v>
      </c>
      <c r="C43" s="44" t="s">
        <v>74</v>
      </c>
      <c r="D43" s="23"/>
      <c r="E43" s="24">
        <v>482</v>
      </c>
      <c r="F43" s="24">
        <f t="shared" si="0"/>
        <v>96.4</v>
      </c>
      <c r="G43" s="25">
        <f t="shared" si="1"/>
        <v>7230</v>
      </c>
      <c r="H43" s="23"/>
      <c r="I43" s="23">
        <f t="shared" si="11"/>
        <v>4198.604166666667</v>
      </c>
      <c r="J43" s="23"/>
      <c r="K43" s="23">
        <f t="shared" si="12"/>
        <v>2996</v>
      </c>
      <c r="L43" s="25">
        <f t="shared" si="4"/>
        <v>-9048.0416666666642</v>
      </c>
      <c r="M43" s="13"/>
    </row>
    <row r="44" spans="1:17" x14ac:dyDescent="0.35">
      <c r="A44" s="61" t="s">
        <v>30</v>
      </c>
      <c r="B44" s="22" t="s">
        <v>31</v>
      </c>
      <c r="C44" s="44" t="s">
        <v>74</v>
      </c>
      <c r="D44" s="23"/>
      <c r="E44" s="24">
        <v>447</v>
      </c>
      <c r="F44" s="24">
        <f t="shared" si="0"/>
        <v>89.4</v>
      </c>
      <c r="G44" s="25">
        <f t="shared" si="1"/>
        <v>6705</v>
      </c>
      <c r="H44" s="23"/>
      <c r="I44" s="23">
        <f t="shared" si="11"/>
        <v>4198.604166666667</v>
      </c>
      <c r="J44" s="23"/>
      <c r="K44" s="23">
        <f t="shared" si="12"/>
        <v>2996</v>
      </c>
      <c r="L44" s="25">
        <f t="shared" si="4"/>
        <v>-9573.0416666666642</v>
      </c>
      <c r="M44" s="13"/>
    </row>
    <row r="45" spans="1:17" x14ac:dyDescent="0.35">
      <c r="A45" s="61" t="s">
        <v>35</v>
      </c>
      <c r="B45" s="22" t="s">
        <v>36</v>
      </c>
      <c r="C45" s="44" t="s">
        <v>74</v>
      </c>
      <c r="D45" s="23"/>
      <c r="E45" s="24">
        <v>655</v>
      </c>
      <c r="F45" s="24">
        <f t="shared" si="0"/>
        <v>131</v>
      </c>
      <c r="G45" s="25">
        <f t="shared" si="1"/>
        <v>9825</v>
      </c>
      <c r="H45" s="23"/>
      <c r="I45" s="23">
        <f t="shared" si="11"/>
        <v>4198.604166666667</v>
      </c>
      <c r="J45" s="23"/>
      <c r="K45" s="23">
        <f t="shared" si="12"/>
        <v>2996</v>
      </c>
      <c r="L45" s="25">
        <f t="shared" si="4"/>
        <v>-6453.0416666666642</v>
      </c>
      <c r="M45" s="13"/>
    </row>
    <row r="46" spans="1:17" x14ac:dyDescent="0.35">
      <c r="A46" s="61" t="s">
        <v>76</v>
      </c>
      <c r="B46" s="29">
        <v>32650</v>
      </c>
      <c r="C46" s="44" t="s">
        <v>74</v>
      </c>
      <c r="D46" s="23"/>
      <c r="E46" s="24">
        <v>470</v>
      </c>
      <c r="F46" s="24">
        <f t="shared" si="0"/>
        <v>94</v>
      </c>
      <c r="G46" s="25">
        <f t="shared" si="1"/>
        <v>7050</v>
      </c>
      <c r="H46" s="23"/>
      <c r="I46" s="23">
        <f t="shared" si="11"/>
        <v>4198.604166666667</v>
      </c>
      <c r="J46" s="23"/>
      <c r="K46" s="23">
        <f t="shared" si="12"/>
        <v>2996</v>
      </c>
      <c r="L46" s="25">
        <f t="shared" si="4"/>
        <v>-9228.0416666666642</v>
      </c>
      <c r="M46" s="13"/>
    </row>
    <row r="47" spans="1:17" x14ac:dyDescent="0.35">
      <c r="A47" s="61" t="s">
        <v>53</v>
      </c>
      <c r="B47" s="22" t="s">
        <v>54</v>
      </c>
      <c r="C47" s="44" t="s">
        <v>74</v>
      </c>
      <c r="D47" s="23"/>
      <c r="E47" s="24">
        <v>664</v>
      </c>
      <c r="F47" s="24">
        <f t="shared" si="0"/>
        <v>132.80000000000001</v>
      </c>
      <c r="G47" s="25">
        <f t="shared" si="1"/>
        <v>9960</v>
      </c>
      <c r="H47" s="23"/>
      <c r="I47" s="23">
        <f t="shared" si="11"/>
        <v>4198.604166666667</v>
      </c>
      <c r="J47" s="23"/>
      <c r="K47" s="23">
        <f t="shared" si="12"/>
        <v>2996</v>
      </c>
      <c r="L47" s="25">
        <f t="shared" si="4"/>
        <v>-6318.0416666666642</v>
      </c>
      <c r="M47" s="13"/>
    </row>
    <row r="48" spans="1:17" x14ac:dyDescent="0.35">
      <c r="A48" s="61" t="s">
        <v>39</v>
      </c>
      <c r="B48" s="22" t="s">
        <v>40</v>
      </c>
      <c r="C48" s="44" t="s">
        <v>74</v>
      </c>
      <c r="D48" s="23"/>
      <c r="E48" s="24">
        <v>467</v>
      </c>
      <c r="F48" s="24">
        <f t="shared" si="0"/>
        <v>93.4</v>
      </c>
      <c r="G48" s="25">
        <f t="shared" si="1"/>
        <v>7005</v>
      </c>
      <c r="H48" s="23"/>
      <c r="I48" s="23">
        <f t="shared" si="11"/>
        <v>4198.604166666667</v>
      </c>
      <c r="J48" s="23"/>
      <c r="K48" s="23">
        <f t="shared" si="12"/>
        <v>2996</v>
      </c>
      <c r="L48" s="25">
        <f t="shared" si="4"/>
        <v>-9273.0416666666642</v>
      </c>
      <c r="M48" s="13"/>
      <c r="Q48" t="s">
        <v>48</v>
      </c>
    </row>
    <row r="49" spans="1:13" x14ac:dyDescent="0.35">
      <c r="A49" s="11" t="s">
        <v>18</v>
      </c>
      <c r="B49" s="19">
        <v>0</v>
      </c>
      <c r="C49" s="45" t="s">
        <v>19</v>
      </c>
      <c r="D49" s="20">
        <v>18000</v>
      </c>
      <c r="E49" s="21"/>
      <c r="F49" s="21">
        <v>0</v>
      </c>
      <c r="G49" s="20">
        <v>18000</v>
      </c>
      <c r="H49" s="20">
        <f>201533/6</f>
        <v>33588.833333333336</v>
      </c>
      <c r="I49" s="20">
        <v>0</v>
      </c>
      <c r="J49" s="20">
        <v>27748</v>
      </c>
      <c r="K49" s="20">
        <v>0</v>
      </c>
      <c r="L49" s="39"/>
      <c r="M49" s="11"/>
    </row>
    <row r="50" spans="1:13" x14ac:dyDescent="0.35">
      <c r="A50" s="60" t="s">
        <v>77</v>
      </c>
      <c r="B50" s="27">
        <v>23651</v>
      </c>
      <c r="C50" s="46" t="s">
        <v>78</v>
      </c>
      <c r="D50" s="23"/>
      <c r="E50" s="24">
        <v>482</v>
      </c>
      <c r="F50" s="24">
        <f t="shared" si="0"/>
        <v>96.4</v>
      </c>
      <c r="G50" s="25">
        <f t="shared" si="1"/>
        <v>7230</v>
      </c>
      <c r="H50" s="23"/>
      <c r="I50" s="23">
        <f>H$4/8</f>
        <v>4198.604166666667</v>
      </c>
      <c r="J50" s="23"/>
      <c r="K50" s="23">
        <f>$J$49/8</f>
        <v>3468.5</v>
      </c>
      <c r="L50" s="25">
        <f t="shared" si="4"/>
        <v>-9048.0416666666642</v>
      </c>
      <c r="M50" s="12"/>
    </row>
    <row r="51" spans="1:13" x14ac:dyDescent="0.35">
      <c r="A51" s="61" t="s">
        <v>79</v>
      </c>
      <c r="B51" s="22" t="s">
        <v>80</v>
      </c>
      <c r="C51" s="46" t="s">
        <v>78</v>
      </c>
      <c r="D51" s="23"/>
      <c r="E51" s="24">
        <v>320</v>
      </c>
      <c r="F51" s="24">
        <f t="shared" si="0"/>
        <v>64</v>
      </c>
      <c r="G51" s="25">
        <f t="shared" si="1"/>
        <v>4800</v>
      </c>
      <c r="H51" s="23"/>
      <c r="I51" s="23">
        <f t="shared" ref="I51:I57" si="13">H$4/8</f>
        <v>4198.604166666667</v>
      </c>
      <c r="J51" s="23"/>
      <c r="K51" s="23">
        <f t="shared" ref="K51:K57" si="14">$J$49/8</f>
        <v>3468.5</v>
      </c>
      <c r="L51" s="25">
        <f t="shared" si="4"/>
        <v>-11478.041666666664</v>
      </c>
      <c r="M51" s="13"/>
    </row>
    <row r="52" spans="1:13" x14ac:dyDescent="0.35">
      <c r="A52" s="61" t="s">
        <v>24</v>
      </c>
      <c r="B52" s="30">
        <v>28899</v>
      </c>
      <c r="C52" s="46" t="s">
        <v>78</v>
      </c>
      <c r="D52" s="31"/>
      <c r="E52" s="24">
        <v>95</v>
      </c>
      <c r="F52" s="32">
        <f t="shared" si="0"/>
        <v>19</v>
      </c>
      <c r="G52" s="33">
        <f t="shared" si="1"/>
        <v>1425</v>
      </c>
      <c r="H52" s="31"/>
      <c r="I52" s="23">
        <f t="shared" si="13"/>
        <v>4198.604166666667</v>
      </c>
      <c r="J52" s="23"/>
      <c r="K52" s="23">
        <f t="shared" si="14"/>
        <v>3468.5</v>
      </c>
      <c r="L52" s="25">
        <f t="shared" si="4"/>
        <v>-14853.041666666664</v>
      </c>
      <c r="M52" s="14"/>
    </row>
    <row r="53" spans="1:13" x14ac:dyDescent="0.35">
      <c r="A53" s="61" t="s">
        <v>57</v>
      </c>
      <c r="B53" s="22" t="s">
        <v>31</v>
      </c>
      <c r="C53" s="46" t="s">
        <v>78</v>
      </c>
      <c r="D53" s="34"/>
      <c r="E53" s="24">
        <v>447</v>
      </c>
      <c r="F53" s="35">
        <f t="shared" si="0"/>
        <v>89.4</v>
      </c>
      <c r="G53" s="36">
        <f t="shared" si="1"/>
        <v>6705</v>
      </c>
      <c r="H53" s="34"/>
      <c r="I53" s="23">
        <f t="shared" si="13"/>
        <v>4198.604166666667</v>
      </c>
      <c r="J53" s="23"/>
      <c r="K53" s="23">
        <f t="shared" si="14"/>
        <v>3468.5</v>
      </c>
      <c r="L53" s="25">
        <f t="shared" si="4"/>
        <v>-9573.0416666666642</v>
      </c>
      <c r="M53" s="15"/>
    </row>
    <row r="54" spans="1:13" x14ac:dyDescent="0.35">
      <c r="A54" s="62" t="s">
        <v>81</v>
      </c>
      <c r="B54" s="22" t="s">
        <v>36</v>
      </c>
      <c r="C54" s="46" t="s">
        <v>78</v>
      </c>
      <c r="D54" s="34"/>
      <c r="E54" s="35">
        <v>655</v>
      </c>
      <c r="F54" s="35">
        <f t="shared" si="0"/>
        <v>131</v>
      </c>
      <c r="G54" s="36">
        <f t="shared" si="1"/>
        <v>9825</v>
      </c>
      <c r="H54" s="34"/>
      <c r="I54" s="23">
        <f t="shared" si="13"/>
        <v>4198.604166666667</v>
      </c>
      <c r="J54" s="23"/>
      <c r="K54" s="23">
        <f t="shared" si="14"/>
        <v>3468.5</v>
      </c>
      <c r="L54" s="25">
        <f t="shared" si="4"/>
        <v>-6453.0416666666642</v>
      </c>
      <c r="M54" s="15"/>
    </row>
    <row r="55" spans="1:13" x14ac:dyDescent="0.35">
      <c r="A55" s="61" t="s">
        <v>51</v>
      </c>
      <c r="B55" s="22" t="s">
        <v>52</v>
      </c>
      <c r="C55" s="47" t="s">
        <v>78</v>
      </c>
      <c r="D55" s="34"/>
      <c r="E55" s="35">
        <v>607</v>
      </c>
      <c r="F55" s="35">
        <f t="shared" si="0"/>
        <v>121.4</v>
      </c>
      <c r="G55" s="36">
        <f t="shared" si="1"/>
        <v>9105</v>
      </c>
      <c r="H55" s="34"/>
      <c r="I55" s="23">
        <f t="shared" si="13"/>
        <v>4198.604166666667</v>
      </c>
      <c r="J55" s="23"/>
      <c r="K55" s="23">
        <f t="shared" si="14"/>
        <v>3468.5</v>
      </c>
      <c r="L55" s="25">
        <f t="shared" si="4"/>
        <v>-7173.0416666666642</v>
      </c>
      <c r="M55" s="15"/>
    </row>
    <row r="56" spans="1:13" x14ac:dyDescent="0.35">
      <c r="A56" s="61" t="s">
        <v>60</v>
      </c>
      <c r="B56" s="22" t="s">
        <v>54</v>
      </c>
      <c r="C56" s="47" t="s">
        <v>78</v>
      </c>
      <c r="D56" s="34"/>
      <c r="E56" s="35">
        <v>664</v>
      </c>
      <c r="F56" s="35">
        <f t="shared" si="0"/>
        <v>132.80000000000001</v>
      </c>
      <c r="G56" s="36">
        <f t="shared" si="1"/>
        <v>9960</v>
      </c>
      <c r="H56" s="34"/>
      <c r="I56" s="23">
        <f t="shared" si="13"/>
        <v>4198.604166666667</v>
      </c>
      <c r="J56" s="23"/>
      <c r="K56" s="23">
        <f t="shared" si="14"/>
        <v>3468.5</v>
      </c>
      <c r="L56" s="25">
        <f t="shared" si="4"/>
        <v>-6318.0416666666642</v>
      </c>
      <c r="M56" s="15"/>
    </row>
    <row r="57" spans="1:13" x14ac:dyDescent="0.35">
      <c r="A57" s="61" t="s">
        <v>61</v>
      </c>
      <c r="B57" s="37" t="s">
        <v>40</v>
      </c>
      <c r="C57" s="47" t="s">
        <v>78</v>
      </c>
      <c r="D57" s="34"/>
      <c r="E57" s="35">
        <v>467</v>
      </c>
      <c r="F57" s="35">
        <f t="shared" si="0"/>
        <v>93.4</v>
      </c>
      <c r="G57" s="36">
        <f t="shared" si="1"/>
        <v>7005</v>
      </c>
      <c r="H57" s="34"/>
      <c r="I57" s="23">
        <f t="shared" si="13"/>
        <v>4198.604166666667</v>
      </c>
      <c r="J57" s="23"/>
      <c r="K57" s="23">
        <f t="shared" si="14"/>
        <v>3468.5</v>
      </c>
      <c r="L57" s="25">
        <f t="shared" si="4"/>
        <v>-9273.0416666666642</v>
      </c>
      <c r="M57" s="15"/>
    </row>
    <row r="58" spans="1:13" x14ac:dyDescent="0.35">
      <c r="A58" s="16"/>
      <c r="B58" s="16"/>
      <c r="C58" s="16"/>
      <c r="D58" s="17"/>
      <c r="E58" s="17"/>
      <c r="F58" s="42" t="s">
        <v>82</v>
      </c>
      <c r="G58" s="18">
        <f>SUM(G4:G57)</f>
        <v>435645</v>
      </c>
      <c r="H58" s="18"/>
      <c r="I58" s="18">
        <f>SUM(I4:I57)</f>
        <v>201532.99999999991</v>
      </c>
      <c r="J58" s="18"/>
      <c r="K58" s="18">
        <f>SUM(K4:K57)</f>
        <v>144168</v>
      </c>
      <c r="L58" s="18">
        <f>G58+I58+K58</f>
        <v>781345.99999999988</v>
      </c>
      <c r="M58" s="17"/>
    </row>
    <row r="59" spans="1:13" x14ac:dyDescent="0.35">
      <c r="A59" s="16"/>
      <c r="B59" s="16"/>
      <c r="C59" s="16"/>
      <c r="D59" s="17"/>
      <c r="E59" s="17"/>
      <c r="F59" s="18" t="s">
        <v>83</v>
      </c>
      <c r="G59" s="18">
        <f>G58/48</f>
        <v>9075.9375</v>
      </c>
      <c r="H59" s="18"/>
      <c r="I59" s="18">
        <f>I58/48</f>
        <v>4198.6041666666652</v>
      </c>
      <c r="J59" s="18"/>
      <c r="K59" s="18"/>
      <c r="L59" s="18">
        <f>L58/48</f>
        <v>16278.041666666664</v>
      </c>
      <c r="M59" s="16"/>
    </row>
    <row r="67" spans="7:7" x14ac:dyDescent="0.35">
      <c r="G67" s="43"/>
    </row>
  </sheetData>
  <autoFilter ref="A3:M3" xr:uid="{F67CF834-716B-4020-B4C4-222A28A9496C}">
    <sortState xmlns:xlrd2="http://schemas.microsoft.com/office/spreadsheetml/2017/richdata2" ref="A4:M54">
      <sortCondition ref="C3"/>
    </sortState>
  </autoFilter>
  <mergeCells count="2">
    <mergeCell ref="J2:K2"/>
    <mergeCell ref="H2:I2"/>
  </mergeCells>
  <phoneticPr fontId="8" type="noConversion"/>
  <conditionalFormatting sqref="L4:L57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5837ED108755469B1E8BB4B6AE341C" ma:contentTypeVersion="17" ma:contentTypeDescription="Skapa ett nytt dokument." ma:contentTypeScope="" ma:versionID="8e16807006dcc98595ed8602dbefd102">
  <xsd:schema xmlns:xsd="http://www.w3.org/2001/XMLSchema" xmlns:xs="http://www.w3.org/2001/XMLSchema" xmlns:p="http://schemas.microsoft.com/office/2006/metadata/properties" xmlns:ns2="9c081ee5-7f46-4933-a816-d8dee3aba106" xmlns:ns3="120be314-a338-4268-8881-2ac8f7013af3" targetNamespace="http://schemas.microsoft.com/office/2006/metadata/properties" ma:root="true" ma:fieldsID="bfca3bc1e7dea7aeed5442c3319c7bde" ns2:_="" ns3:_="">
    <xsd:import namespace="9c081ee5-7f46-4933-a816-d8dee3aba106"/>
    <xsd:import namespace="120be314-a338-4268-8881-2ac8f7013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81ee5-7f46-4933-a816-d8dee3aba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be314-a338-4268-8881-2ac8f7013af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a3f726-76d7-4401-aea2-7e6146be641c}" ma:internalName="TaxCatchAll" ma:showField="CatchAllData" ma:web="120be314-a338-4268-8881-2ac8f7013a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081ee5-7f46-4933-a816-d8dee3aba106">
      <Terms xmlns="http://schemas.microsoft.com/office/infopath/2007/PartnerControls"/>
    </lcf76f155ced4ddcb4097134ff3c332f>
    <TaxCatchAll xmlns="120be314-a338-4268-8881-2ac8f7013af3" xsi:nil="true"/>
  </documentManagement>
</p:properties>
</file>

<file path=customXml/itemProps1.xml><?xml version="1.0" encoding="utf-8"?>
<ds:datastoreItem xmlns:ds="http://schemas.openxmlformats.org/officeDocument/2006/customXml" ds:itemID="{5BC59976-1721-418B-8818-D8FDD59E04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EDB5A6-9672-429A-8BD7-21252360C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081ee5-7f46-4933-a816-d8dee3aba106"/>
    <ds:schemaRef ds:uri="120be314-a338-4268-8881-2ac8f7013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6DE957-94B0-4DD5-95B1-C17759A683B1}">
  <ds:schemaRefs>
    <ds:schemaRef ds:uri="http://schemas.microsoft.com/office/2006/metadata/properties"/>
    <ds:schemaRef ds:uri="http://schemas.microsoft.com/office/infopath/2007/PartnerControls"/>
    <ds:schemaRef ds:uri="9c081ee5-7f46-4933-a816-d8dee3aba106"/>
    <ds:schemaRef ds:uri="120be314-a338-4268-8881-2ac8f7013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Carplind (Handboll)</dc:creator>
  <cp:keywords/>
  <dc:description/>
  <cp:lastModifiedBy>Amanda Carplind (Handboll)</cp:lastModifiedBy>
  <cp:revision/>
  <dcterms:created xsi:type="dcterms:W3CDTF">2025-05-21T06:28:22Z</dcterms:created>
  <dcterms:modified xsi:type="dcterms:W3CDTF">2025-09-10T09:34:04Z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0x0101003B5837ED108755469B1E8BB4B6AE341C</vt:lpwstr>
  </property>
</Properties>
</file>